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0" yWindow="-255" windowWidth="12690" windowHeight="7620" tabRatio="410" firstSheet="17" activeTab="17"/>
  </bookViews>
  <sheets>
    <sheet name="CMI (2)" sheetId="23" state="hidden" r:id="rId1"/>
    <sheet name="ประกิจ" sheetId="11" state="hidden" r:id="rId2"/>
    <sheet name="CMI" sheetId="9" state="hidden" r:id="rId3"/>
    <sheet name="อัตราตายผู้ป่วยในอย่างหยาบ55" sheetId="25" state="hidden" r:id="rId4"/>
    <sheet name="ตค" sheetId="37" r:id="rId5"/>
    <sheet name="พย" sheetId="38" r:id="rId6"/>
    <sheet name="ธค" sheetId="39" r:id="rId7"/>
    <sheet name="มค" sheetId="53" r:id="rId8"/>
    <sheet name="กพ" sheetId="54" r:id="rId9"/>
    <sheet name="มีค" sheetId="55" r:id="rId10"/>
    <sheet name="เมย" sheetId="56" r:id="rId11"/>
    <sheet name="พค" sheetId="61" r:id="rId12"/>
    <sheet name="มิย" sheetId="62" r:id="rId13"/>
    <sheet name="กค" sheetId="65" r:id="rId14"/>
    <sheet name="สค" sheetId="67" r:id="rId15"/>
    <sheet name="ก.ย" sheetId="68" r:id="rId16"/>
    <sheet name="Cmi57" sheetId="63" r:id="rId17"/>
    <sheet name="ตค-ก.ย" sheetId="60" r:id="rId18"/>
    <sheet name="CMI 3ปี" sheetId="71" r:id="rId19"/>
    <sheet name="CMI57 (2)" sheetId="69" r:id="rId20"/>
    <sheet name="CMI56" sheetId="41" r:id="rId21"/>
    <sheet name="CMI55" sheetId="40" r:id="rId22"/>
    <sheet name="ไตรมาส1 56" sheetId="42" r:id="rId23"/>
    <sheet name="ไตรมา1 57" sheetId="43" r:id="rId24"/>
    <sheet name="ไตรมา2 57 " sheetId="57" r:id="rId25"/>
    <sheet name="6 เดือน" sheetId="58" r:id="rId26"/>
    <sheet name="ส่งต่อไตรมาส1 56" sheetId="45" r:id="rId27"/>
    <sheet name="ส่งต่อไตรมา1 57 " sheetId="44" r:id="rId28"/>
    <sheet name="ส่งต่อ 56" sheetId="46" r:id="rId29"/>
    <sheet name="ok" sheetId="47" r:id="rId30"/>
    <sheet name="12 แฟ้ม 56 + datacenter" sheetId="48" r:id="rId31"/>
    <sheet name="ข้อมูลตรวจราชการ" sheetId="49" r:id="rId32"/>
    <sheet name="refer เสนา 56" sheetId="50" r:id="rId33"/>
    <sheet name="refer ผักไห่ 56" sheetId="51" r:id="rId34"/>
    <sheet name="refer บางไทร 56" sheetId="52" r:id="rId35"/>
    <sheet name="กค (2)" sheetId="66" r:id="rId36"/>
  </sheets>
  <definedNames>
    <definedName name="_xlnm.Print_Titles" localSheetId="20">'CMI56'!$A:$C</definedName>
    <definedName name="_xlnm.Print_Titles" localSheetId="19">'CMI57 (2)'!$A:$C</definedName>
    <definedName name="_xlnm.Print_Titles" localSheetId="15">ก.ย!$A:$D</definedName>
    <definedName name="_xlnm.Print_Titles" localSheetId="13">กค!$A:$D</definedName>
    <definedName name="_xlnm.Print_Titles" localSheetId="35">'กค (2)'!$A:$D</definedName>
    <definedName name="_xlnm.Print_Titles" localSheetId="8">กพ!$A:$D</definedName>
    <definedName name="_xlnm.Print_Titles" localSheetId="17">'ตค-ก.ย'!$A:$D</definedName>
    <definedName name="_xlnm.Print_Titles" localSheetId="11">พค!$A:$D</definedName>
    <definedName name="_xlnm.Print_Titles" localSheetId="12">มิย!$A:$D</definedName>
    <definedName name="_xlnm.Print_Titles" localSheetId="9">มีค!$A:$D</definedName>
    <definedName name="_xlnm.Print_Titles" localSheetId="10">เมย!$A:$D</definedName>
    <definedName name="_xlnm.Print_Titles" localSheetId="14">สค!$A:$D</definedName>
  </definedNames>
  <calcPr calcId="144525"/>
</workbook>
</file>

<file path=xl/calcChain.xml><?xml version="1.0" encoding="utf-8"?>
<calcChain xmlns="http://schemas.openxmlformats.org/spreadsheetml/2006/main">
  <c r="AK6" i="60" l="1"/>
  <c r="AK7" i="60"/>
  <c r="AK8" i="60"/>
  <c r="AK9" i="60"/>
  <c r="AK10" i="60"/>
  <c r="AK11" i="60"/>
  <c r="AK12" i="60"/>
  <c r="AK13" i="60"/>
  <c r="AK14" i="60"/>
  <c r="AK15" i="60"/>
  <c r="AK16" i="60"/>
  <c r="AK17" i="60"/>
  <c r="AK18" i="60"/>
  <c r="AK19" i="60"/>
  <c r="AK5" i="60"/>
  <c r="AK4" i="60"/>
  <c r="AI6" i="60" l="1"/>
  <c r="AI7" i="60"/>
  <c r="AI8" i="60"/>
  <c r="AI9" i="60"/>
  <c r="AI10" i="60"/>
  <c r="AI11" i="60"/>
  <c r="AI12" i="60"/>
  <c r="AI13" i="60"/>
  <c r="AI14" i="60"/>
  <c r="AI15" i="60"/>
  <c r="AI16" i="60"/>
  <c r="AI17" i="60"/>
  <c r="AI18" i="60"/>
  <c r="AI19" i="60"/>
  <c r="AI5" i="60"/>
  <c r="AD4" i="60"/>
  <c r="G25" i="60"/>
  <c r="X5" i="63" l="1"/>
  <c r="AC5" i="68" l="1"/>
  <c r="AD5" i="60"/>
  <c r="AD6" i="60"/>
  <c r="AD7" i="60"/>
  <c r="AD8" i="60"/>
  <c r="AD9" i="60"/>
  <c r="AD10" i="60"/>
  <c r="AD11" i="60"/>
  <c r="AD12" i="60"/>
  <c r="AD13" i="60"/>
  <c r="AD14" i="60"/>
  <c r="AD15" i="60"/>
  <c r="AD16" i="60"/>
  <c r="AD17" i="60"/>
  <c r="AD18" i="60"/>
  <c r="AD19" i="60"/>
  <c r="AG4" i="60"/>
  <c r="AG5" i="60"/>
  <c r="AG6" i="60"/>
  <c r="AG7" i="60"/>
  <c r="AG8" i="60"/>
  <c r="AG9" i="60"/>
  <c r="AG10" i="60"/>
  <c r="AG11" i="60"/>
  <c r="AG12" i="60"/>
  <c r="AG13" i="60"/>
  <c r="AG14" i="60"/>
  <c r="AG15" i="60"/>
  <c r="AG16" i="60"/>
  <c r="AG17" i="60"/>
  <c r="AG18" i="60"/>
  <c r="AG19" i="60"/>
  <c r="W5" i="63" l="1"/>
  <c r="R5" i="63"/>
  <c r="P5" i="63"/>
  <c r="O5" i="63"/>
  <c r="N5" i="63"/>
  <c r="O24" i="63" l="1"/>
  <c r="O23" i="63"/>
  <c r="O22" i="63"/>
  <c r="O20" i="63"/>
  <c r="O19" i="63"/>
  <c r="O18" i="63"/>
  <c r="O17" i="63"/>
  <c r="O16" i="63"/>
  <c r="O15" i="63"/>
  <c r="O14" i="63"/>
  <c r="O13" i="63"/>
  <c r="O12" i="63"/>
  <c r="O11" i="63"/>
  <c r="O9" i="63"/>
  <c r="O7" i="63"/>
  <c r="AC5" i="71" l="1"/>
  <c r="AC6" i="71"/>
  <c r="AC7" i="71"/>
  <c r="AC5" i="69"/>
  <c r="AB5" i="69"/>
  <c r="AC6" i="69"/>
  <c r="AB7" i="69"/>
  <c r="AB8" i="69"/>
  <c r="AB9" i="69"/>
  <c r="AB10" i="69"/>
  <c r="AB11" i="69"/>
  <c r="AB12" i="69"/>
  <c r="AB13" i="69"/>
  <c r="AB14" i="69"/>
  <c r="AB15" i="69"/>
  <c r="AB16" i="69"/>
  <c r="AB17" i="69"/>
  <c r="AB18" i="69"/>
  <c r="AB19" i="69"/>
  <c r="AB20" i="69"/>
  <c r="AB6" i="69"/>
  <c r="U21" i="69"/>
  <c r="R21" i="69"/>
  <c r="Q21" i="69"/>
  <c r="P21" i="69"/>
  <c r="O21" i="69"/>
  <c r="N21" i="69"/>
  <c r="M21" i="69"/>
  <c r="K21" i="69"/>
  <c r="J21" i="69"/>
  <c r="I21" i="69"/>
  <c r="H21" i="69"/>
  <c r="G21" i="69"/>
  <c r="AC20" i="69"/>
  <c r="AC19" i="69"/>
  <c r="AC18" i="69"/>
  <c r="AC17" i="69"/>
  <c r="AC16" i="69"/>
  <c r="AC15" i="69"/>
  <c r="AC14" i="69"/>
  <c r="AC13" i="69"/>
  <c r="AC12" i="69"/>
  <c r="AC11" i="69"/>
  <c r="AC10" i="69"/>
  <c r="AC9" i="69"/>
  <c r="AC8" i="69"/>
  <c r="AC7" i="69"/>
  <c r="T21" i="69" l="1"/>
  <c r="S21" i="69"/>
  <c r="N31" i="63" l="1"/>
  <c r="M31" i="63"/>
  <c r="L31" i="63"/>
  <c r="K31" i="63"/>
  <c r="J31" i="63"/>
  <c r="I31" i="63"/>
  <c r="H31" i="63"/>
  <c r="G31" i="63"/>
  <c r="F31" i="63"/>
  <c r="E31" i="63"/>
  <c r="C31" i="63"/>
  <c r="D31" i="63"/>
  <c r="M5" i="63" l="1"/>
  <c r="Y7" i="63" l="1"/>
  <c r="Y11" i="63"/>
  <c r="W11" i="63" s="1"/>
  <c r="Y12" i="63"/>
  <c r="W12" i="63" s="1"/>
  <c r="Y13" i="63"/>
  <c r="W13" i="63" s="1"/>
  <c r="Y14" i="63"/>
  <c r="X14" i="63" s="1"/>
  <c r="Y9" i="63"/>
  <c r="X9" i="63" s="1"/>
  <c r="Y15" i="63"/>
  <c r="W15" i="63" s="1"/>
  <c r="Y16" i="63"/>
  <c r="W16" i="63" s="1"/>
  <c r="Y17" i="63"/>
  <c r="W17" i="63" s="1"/>
  <c r="Y18" i="63"/>
  <c r="X18" i="63" s="1"/>
  <c r="Y19" i="63"/>
  <c r="W19" i="63" s="1"/>
  <c r="Y22" i="63"/>
  <c r="W22" i="63" s="1"/>
  <c r="Y20" i="63"/>
  <c r="W20" i="63" s="1"/>
  <c r="Y23" i="63"/>
  <c r="X23" i="63" s="1"/>
  <c r="Y24" i="63"/>
  <c r="W24" i="63" s="1"/>
  <c r="AG5" i="68"/>
  <c r="AD5" i="68"/>
  <c r="X7" i="63" l="1"/>
  <c r="W7" i="63"/>
  <c r="W23" i="63"/>
  <c r="W18" i="63"/>
  <c r="W9" i="63"/>
  <c r="X20" i="63"/>
  <c r="X17" i="63"/>
  <c r="X13" i="63"/>
  <c r="X22" i="63"/>
  <c r="X16" i="63"/>
  <c r="X12" i="63"/>
  <c r="X24" i="63"/>
  <c r="X19" i="63"/>
  <c r="X15" i="63"/>
  <c r="X11" i="63"/>
  <c r="W14" i="63"/>
  <c r="AC5" i="37"/>
  <c r="AC5" i="65"/>
  <c r="AC6" i="68" l="1"/>
  <c r="AD6" i="68"/>
  <c r="AC7" i="68"/>
  <c r="AD7" i="68"/>
  <c r="AC8" i="68"/>
  <c r="AD8" i="68"/>
  <c r="AC9" i="68"/>
  <c r="AD9" i="68"/>
  <c r="AC10" i="68"/>
  <c r="AD10" i="68"/>
  <c r="AC11" i="68"/>
  <c r="AD11" i="68"/>
  <c r="AC12" i="68"/>
  <c r="AD12" i="68"/>
  <c r="AC13" i="68"/>
  <c r="AD13" i="68"/>
  <c r="AC14" i="68"/>
  <c r="AD14" i="68"/>
  <c r="AC15" i="68"/>
  <c r="AD15" i="68"/>
  <c r="AC16" i="68"/>
  <c r="AD16" i="68"/>
  <c r="AC17" i="68"/>
  <c r="AD17" i="68"/>
  <c r="AC18" i="68"/>
  <c r="AD18" i="68"/>
  <c r="AC19" i="68"/>
  <c r="AD19" i="68"/>
  <c r="AC20" i="68"/>
  <c r="AD20" i="68"/>
  <c r="N32" i="63" l="1"/>
  <c r="N33" i="63"/>
  <c r="N34" i="63"/>
  <c r="N35" i="63"/>
  <c r="N36" i="63"/>
  <c r="N37" i="63"/>
  <c r="N38" i="63"/>
  <c r="N39" i="63"/>
  <c r="N40" i="63"/>
  <c r="N41" i="63"/>
  <c r="N42" i="63"/>
  <c r="N43" i="63"/>
  <c r="N44" i="63"/>
  <c r="N45" i="63"/>
  <c r="N46" i="63"/>
  <c r="N7" i="63"/>
  <c r="N11" i="63"/>
  <c r="N12" i="63"/>
  <c r="N13" i="63"/>
  <c r="N14" i="63"/>
  <c r="N9" i="63"/>
  <c r="N15" i="63"/>
  <c r="N16" i="63"/>
  <c r="N17" i="63"/>
  <c r="N18" i="63"/>
  <c r="N19" i="63"/>
  <c r="N22" i="63"/>
  <c r="N20" i="63"/>
  <c r="N23" i="63"/>
  <c r="N24" i="63"/>
  <c r="V21" i="68" l="1"/>
  <c r="S21" i="68"/>
  <c r="Q21" i="68"/>
  <c r="P21" i="68"/>
  <c r="O21" i="68"/>
  <c r="N21" i="68"/>
  <c r="M21" i="68"/>
  <c r="L21" i="68"/>
  <c r="K21" i="68"/>
  <c r="J21" i="68"/>
  <c r="I21" i="68"/>
  <c r="H21" i="68"/>
  <c r="G21" i="68"/>
  <c r="AG20" i="68"/>
  <c r="AF20" i="68"/>
  <c r="AG19" i="68"/>
  <c r="AF19" i="68"/>
  <c r="AG18" i="68"/>
  <c r="AF18" i="68"/>
  <c r="AG17" i="68"/>
  <c r="AF17" i="68"/>
  <c r="AG16" i="68"/>
  <c r="AF16" i="68"/>
  <c r="AG15" i="68"/>
  <c r="AF15" i="68"/>
  <c r="AG14" i="68"/>
  <c r="AF14" i="68"/>
  <c r="AG13" i="68"/>
  <c r="AF13" i="68"/>
  <c r="AG12" i="68"/>
  <c r="AF12" i="68"/>
  <c r="AG11" i="68"/>
  <c r="AF11" i="68"/>
  <c r="AG10" i="68"/>
  <c r="AF10" i="68"/>
  <c r="AG9" i="68"/>
  <c r="AF9" i="68"/>
  <c r="AG8" i="68"/>
  <c r="AF8" i="68"/>
  <c r="AG7" i="68"/>
  <c r="AF7" i="68"/>
  <c r="AG6" i="68"/>
  <c r="AF6" i="68"/>
  <c r="AF5" i="68"/>
  <c r="U21" i="68" l="1"/>
  <c r="T21" i="68"/>
  <c r="M46" i="63" l="1"/>
  <c r="L46" i="63"/>
  <c r="K46" i="63"/>
  <c r="J46" i="63"/>
  <c r="I46" i="63"/>
  <c r="H46" i="63"/>
  <c r="G46" i="63"/>
  <c r="F46" i="63"/>
  <c r="E46" i="63"/>
  <c r="D46" i="63"/>
  <c r="C46" i="63"/>
  <c r="M45" i="63"/>
  <c r="L45" i="63"/>
  <c r="K45" i="63"/>
  <c r="J45" i="63"/>
  <c r="I45" i="63"/>
  <c r="H45" i="63"/>
  <c r="G45" i="63"/>
  <c r="F45" i="63"/>
  <c r="E45" i="63"/>
  <c r="D45" i="63"/>
  <c r="C45" i="63"/>
  <c r="M44" i="63"/>
  <c r="L44" i="63"/>
  <c r="K44" i="63"/>
  <c r="J44" i="63"/>
  <c r="I44" i="63"/>
  <c r="H44" i="63"/>
  <c r="G44" i="63"/>
  <c r="F44" i="63"/>
  <c r="E44" i="63"/>
  <c r="D44" i="63"/>
  <c r="C44" i="63"/>
  <c r="M43" i="63"/>
  <c r="L43" i="63"/>
  <c r="K43" i="63"/>
  <c r="J43" i="63"/>
  <c r="I43" i="63"/>
  <c r="H43" i="63"/>
  <c r="G43" i="63"/>
  <c r="F43" i="63"/>
  <c r="E43" i="63"/>
  <c r="D43" i="63"/>
  <c r="C43" i="63"/>
  <c r="M42" i="63"/>
  <c r="L42" i="63"/>
  <c r="K42" i="63"/>
  <c r="J42" i="63"/>
  <c r="I42" i="63"/>
  <c r="H42" i="63"/>
  <c r="G42" i="63"/>
  <c r="F42" i="63"/>
  <c r="E42" i="63"/>
  <c r="D42" i="63"/>
  <c r="C42" i="63"/>
  <c r="M41" i="63"/>
  <c r="L41" i="63"/>
  <c r="K41" i="63"/>
  <c r="J41" i="63"/>
  <c r="I41" i="63"/>
  <c r="H41" i="63"/>
  <c r="G41" i="63"/>
  <c r="F41" i="63"/>
  <c r="E41" i="63"/>
  <c r="D41" i="63"/>
  <c r="C41" i="63"/>
  <c r="M40" i="63"/>
  <c r="L40" i="63"/>
  <c r="K40" i="63"/>
  <c r="J40" i="63"/>
  <c r="I40" i="63"/>
  <c r="H40" i="63"/>
  <c r="G40" i="63"/>
  <c r="F40" i="63"/>
  <c r="E40" i="63"/>
  <c r="D40" i="63"/>
  <c r="C40" i="63"/>
  <c r="M39" i="63"/>
  <c r="L39" i="63"/>
  <c r="K39" i="63"/>
  <c r="J39" i="63"/>
  <c r="I39" i="63"/>
  <c r="H39" i="63"/>
  <c r="G39" i="63"/>
  <c r="F39" i="63"/>
  <c r="E39" i="63"/>
  <c r="D39" i="63"/>
  <c r="C39" i="63"/>
  <c r="M38" i="63"/>
  <c r="L38" i="63"/>
  <c r="K38" i="63"/>
  <c r="J38" i="63"/>
  <c r="I38" i="63"/>
  <c r="H38" i="63"/>
  <c r="G38" i="63"/>
  <c r="F38" i="63"/>
  <c r="E38" i="63"/>
  <c r="D38" i="63"/>
  <c r="C38" i="63"/>
  <c r="M37" i="63"/>
  <c r="L37" i="63"/>
  <c r="K37" i="63"/>
  <c r="J37" i="63"/>
  <c r="I37" i="63"/>
  <c r="H37" i="63"/>
  <c r="G37" i="63"/>
  <c r="F37" i="63"/>
  <c r="E37" i="63"/>
  <c r="D37" i="63"/>
  <c r="C37" i="63"/>
  <c r="M36" i="63"/>
  <c r="L36" i="63"/>
  <c r="K36" i="63"/>
  <c r="J36" i="63"/>
  <c r="I36" i="63"/>
  <c r="H36" i="63"/>
  <c r="G36" i="63"/>
  <c r="F36" i="63"/>
  <c r="E36" i="63"/>
  <c r="D36" i="63"/>
  <c r="C36" i="63"/>
  <c r="M35" i="63"/>
  <c r="L35" i="63"/>
  <c r="K35" i="63"/>
  <c r="J35" i="63"/>
  <c r="I35" i="63"/>
  <c r="H35" i="63"/>
  <c r="G35" i="63"/>
  <c r="F35" i="63"/>
  <c r="E35" i="63"/>
  <c r="D35" i="63"/>
  <c r="C35" i="63"/>
  <c r="M34" i="63"/>
  <c r="L34" i="63"/>
  <c r="K34" i="63"/>
  <c r="J34" i="63"/>
  <c r="I34" i="63"/>
  <c r="H34" i="63"/>
  <c r="G34" i="63"/>
  <c r="F34" i="63"/>
  <c r="E34" i="63"/>
  <c r="D34" i="63"/>
  <c r="C34" i="63"/>
  <c r="M33" i="63"/>
  <c r="L33" i="63"/>
  <c r="K33" i="63"/>
  <c r="J33" i="63"/>
  <c r="I33" i="63"/>
  <c r="H33" i="63"/>
  <c r="G33" i="63"/>
  <c r="F33" i="63"/>
  <c r="E33" i="63"/>
  <c r="D33" i="63"/>
  <c r="C33" i="63"/>
  <c r="M32" i="63"/>
  <c r="L32" i="63"/>
  <c r="K32" i="63"/>
  <c r="J32" i="63"/>
  <c r="I32" i="63"/>
  <c r="H32" i="63"/>
  <c r="G32" i="63"/>
  <c r="F32" i="63"/>
  <c r="E32" i="63"/>
  <c r="D32" i="63"/>
  <c r="C32" i="63"/>
  <c r="Q46" i="63"/>
  <c r="Q45" i="63"/>
  <c r="Q44" i="63"/>
  <c r="Q43" i="63"/>
  <c r="Q42" i="63"/>
  <c r="Q41" i="63"/>
  <c r="Q40" i="63"/>
  <c r="Q39" i="63"/>
  <c r="Q38" i="63"/>
  <c r="Q37" i="63"/>
  <c r="Q36" i="63"/>
  <c r="Q35" i="63"/>
  <c r="Q34" i="63"/>
  <c r="Q33" i="63"/>
  <c r="Q32" i="63"/>
  <c r="Q31" i="63"/>
  <c r="P29" i="63"/>
  <c r="P3" i="63"/>
  <c r="AC2" i="60" l="1"/>
  <c r="P7" i="63"/>
  <c r="R31" i="63"/>
  <c r="P31" i="63"/>
  <c r="P33" i="63"/>
  <c r="P35" i="63"/>
  <c r="P37" i="63"/>
  <c r="P39" i="63"/>
  <c r="P41" i="63"/>
  <c r="P43" i="63"/>
  <c r="P45" i="63"/>
  <c r="R22" i="63"/>
  <c r="R16" i="63"/>
  <c r="R13" i="63"/>
  <c r="R43" i="63"/>
  <c r="R39" i="63"/>
  <c r="R35" i="63"/>
  <c r="AF7" i="60"/>
  <c r="AF8" i="60"/>
  <c r="AC5" i="60"/>
  <c r="R24" i="63"/>
  <c r="R19" i="63"/>
  <c r="R15" i="63"/>
  <c r="R12" i="63"/>
  <c r="R46" i="63"/>
  <c r="R42" i="63"/>
  <c r="R38" i="63"/>
  <c r="R34" i="63"/>
  <c r="AF11" i="60"/>
  <c r="AF12" i="60"/>
  <c r="AF9" i="60"/>
  <c r="AF6" i="60"/>
  <c r="P34" i="63"/>
  <c r="P38" i="63"/>
  <c r="P42" i="63"/>
  <c r="P46" i="63"/>
  <c r="R23" i="63"/>
  <c r="R18" i="63"/>
  <c r="R9" i="63"/>
  <c r="R11" i="63"/>
  <c r="R45" i="63"/>
  <c r="R41" i="63"/>
  <c r="R37" i="63"/>
  <c r="R33" i="63"/>
  <c r="AF15" i="60"/>
  <c r="AF16" i="60"/>
  <c r="AF13" i="60"/>
  <c r="AF14" i="60"/>
  <c r="P32" i="63"/>
  <c r="P36" i="63"/>
  <c r="P40" i="63"/>
  <c r="P44" i="63"/>
  <c r="Q5" i="63"/>
  <c r="R20" i="63"/>
  <c r="R17" i="63"/>
  <c r="R14" i="63"/>
  <c r="R7" i="63"/>
  <c r="R44" i="63"/>
  <c r="R40" i="63"/>
  <c r="R36" i="63"/>
  <c r="R32" i="63"/>
  <c r="AF19" i="60"/>
  <c r="AF17" i="60"/>
  <c r="AF18" i="60"/>
  <c r="AF6" i="67"/>
  <c r="AG6" i="67"/>
  <c r="AF7" i="67"/>
  <c r="AG7" i="67"/>
  <c r="AF8" i="67"/>
  <c r="AG8" i="67"/>
  <c r="AF9" i="67"/>
  <c r="AG9" i="67"/>
  <c r="AF10" i="67"/>
  <c r="AG10" i="67"/>
  <c r="AF11" i="67"/>
  <c r="AG11" i="67"/>
  <c r="AF12" i="67"/>
  <c r="AG12" i="67"/>
  <c r="AF13" i="67"/>
  <c r="AG13" i="67"/>
  <c r="AF14" i="67"/>
  <c r="AG14" i="67"/>
  <c r="AF15" i="67"/>
  <c r="AG15" i="67"/>
  <c r="AF16" i="67"/>
  <c r="AG16" i="67"/>
  <c r="AF17" i="67"/>
  <c r="AG17" i="67"/>
  <c r="AF18" i="67"/>
  <c r="AG18" i="67"/>
  <c r="AF19" i="67"/>
  <c r="AG19" i="67"/>
  <c r="AF20" i="67"/>
  <c r="AG20" i="67"/>
  <c r="AG5" i="67"/>
  <c r="AF5" i="67"/>
  <c r="AF6" i="65"/>
  <c r="AG6" i="65"/>
  <c r="AF7" i="65"/>
  <c r="AG7" i="65"/>
  <c r="AF8" i="65"/>
  <c r="AG8" i="65"/>
  <c r="AF9" i="65"/>
  <c r="AG9" i="65"/>
  <c r="AF10" i="65"/>
  <c r="AG10" i="65"/>
  <c r="AF11" i="65"/>
  <c r="AG11" i="65"/>
  <c r="AF12" i="65"/>
  <c r="AG12" i="65"/>
  <c r="AF13" i="65"/>
  <c r="AG13" i="65"/>
  <c r="AF14" i="65"/>
  <c r="AG14" i="65"/>
  <c r="AF15" i="65"/>
  <c r="AG15" i="65"/>
  <c r="AF16" i="65"/>
  <c r="AG16" i="65"/>
  <c r="AF17" i="65"/>
  <c r="AG17" i="65"/>
  <c r="AF18" i="65"/>
  <c r="AG18" i="65"/>
  <c r="AF19" i="65"/>
  <c r="AG19" i="65"/>
  <c r="AF20" i="65"/>
  <c r="AG20" i="65"/>
  <c r="AG5" i="65"/>
  <c r="AF5" i="65"/>
  <c r="AF6" i="62"/>
  <c r="AG6" i="62"/>
  <c r="AF7" i="62"/>
  <c r="AG7" i="62"/>
  <c r="AF8" i="62"/>
  <c r="AG8" i="62"/>
  <c r="AF9" i="62"/>
  <c r="AG9" i="62"/>
  <c r="AF10" i="62"/>
  <c r="AG10" i="62"/>
  <c r="AF11" i="62"/>
  <c r="AG11" i="62"/>
  <c r="AF12" i="62"/>
  <c r="AG12" i="62"/>
  <c r="AF13" i="62"/>
  <c r="AG13" i="62"/>
  <c r="AF14" i="62"/>
  <c r="AG14" i="62"/>
  <c r="AF15" i="62"/>
  <c r="AG15" i="62"/>
  <c r="AF16" i="62"/>
  <c r="AG16" i="62"/>
  <c r="AF17" i="62"/>
  <c r="AG17" i="62"/>
  <c r="AF18" i="62"/>
  <c r="AG18" i="62"/>
  <c r="AF19" i="62"/>
  <c r="AG19" i="62"/>
  <c r="AF20" i="62"/>
  <c r="AG20" i="62"/>
  <c r="AG5" i="62"/>
  <c r="AF5" i="62"/>
  <c r="AF6" i="61"/>
  <c r="AG6" i="61"/>
  <c r="AF7" i="61"/>
  <c r="AG7" i="61"/>
  <c r="AF8" i="61"/>
  <c r="AG8" i="61"/>
  <c r="AF9" i="61"/>
  <c r="AG9" i="61"/>
  <c r="AF10" i="61"/>
  <c r="AG10" i="61"/>
  <c r="AF11" i="61"/>
  <c r="AG11" i="61"/>
  <c r="AF12" i="61"/>
  <c r="AG12" i="61"/>
  <c r="AF13" i="61"/>
  <c r="AG13" i="61"/>
  <c r="AF14" i="61"/>
  <c r="AG14" i="61"/>
  <c r="AF15" i="61"/>
  <c r="AG15" i="61"/>
  <c r="AF16" i="61"/>
  <c r="AG16" i="61"/>
  <c r="AF17" i="61"/>
  <c r="AG17" i="61"/>
  <c r="AF18" i="61"/>
  <c r="AG18" i="61"/>
  <c r="AF19" i="61"/>
  <c r="AG19" i="61"/>
  <c r="AF20" i="61"/>
  <c r="AG20" i="61"/>
  <c r="AG5" i="61"/>
  <c r="AF5" i="61"/>
  <c r="AF6" i="56"/>
  <c r="AG6" i="56"/>
  <c r="AF7" i="56"/>
  <c r="AG7" i="56"/>
  <c r="AF8" i="56"/>
  <c r="AG8" i="56"/>
  <c r="AF9" i="56"/>
  <c r="AG9" i="56"/>
  <c r="AF10" i="56"/>
  <c r="AG10" i="56"/>
  <c r="AF11" i="56"/>
  <c r="AG11" i="56"/>
  <c r="AF12" i="56"/>
  <c r="AG12" i="56"/>
  <c r="AF13" i="56"/>
  <c r="AG13" i="56"/>
  <c r="AF14" i="56"/>
  <c r="AG14" i="56"/>
  <c r="AF15" i="56"/>
  <c r="AG15" i="56"/>
  <c r="AF16" i="56"/>
  <c r="AG16" i="56"/>
  <c r="AF17" i="56"/>
  <c r="AG17" i="56"/>
  <c r="AF18" i="56"/>
  <c r="AG18" i="56"/>
  <c r="AF19" i="56"/>
  <c r="AG19" i="56"/>
  <c r="AF20" i="56"/>
  <c r="AG20" i="56"/>
  <c r="AG5" i="56"/>
  <c r="AF5" i="56"/>
  <c r="AF6" i="55"/>
  <c r="AG6" i="55"/>
  <c r="AF7" i="55"/>
  <c r="AG7" i="55"/>
  <c r="AF8" i="55"/>
  <c r="AG8" i="55"/>
  <c r="AF9" i="55"/>
  <c r="AG9" i="55"/>
  <c r="AF10" i="55"/>
  <c r="AG10" i="55"/>
  <c r="AF11" i="55"/>
  <c r="AG11" i="55"/>
  <c r="AF12" i="55"/>
  <c r="AG12" i="55"/>
  <c r="AF13" i="55"/>
  <c r="AG13" i="55"/>
  <c r="AF14" i="55"/>
  <c r="AG14" i="55"/>
  <c r="AF15" i="55"/>
  <c r="AG15" i="55"/>
  <c r="AF16" i="55"/>
  <c r="AG16" i="55"/>
  <c r="AF17" i="55"/>
  <c r="AG17" i="55"/>
  <c r="AF18" i="55"/>
  <c r="AG18" i="55"/>
  <c r="AF19" i="55"/>
  <c r="AG19" i="55"/>
  <c r="AF20" i="55"/>
  <c r="AG20" i="55"/>
  <c r="AG5" i="55"/>
  <c r="AF5" i="55"/>
  <c r="AF6" i="54"/>
  <c r="AG6" i="54"/>
  <c r="AF7" i="54"/>
  <c r="AG7" i="54"/>
  <c r="AF8" i="54"/>
  <c r="AG8" i="54"/>
  <c r="AF9" i="54"/>
  <c r="AG9" i="54"/>
  <c r="AF10" i="54"/>
  <c r="AG10" i="54"/>
  <c r="AF11" i="54"/>
  <c r="AG11" i="54"/>
  <c r="AF12" i="54"/>
  <c r="AG12" i="54"/>
  <c r="AF13" i="54"/>
  <c r="AG13" i="54"/>
  <c r="AF14" i="54"/>
  <c r="AG14" i="54"/>
  <c r="AF15" i="54"/>
  <c r="AG15" i="54"/>
  <c r="AF16" i="54"/>
  <c r="AG16" i="54"/>
  <c r="AF17" i="54"/>
  <c r="AG17" i="54"/>
  <c r="AF18" i="54"/>
  <c r="AG18" i="54"/>
  <c r="AF19" i="54"/>
  <c r="AG19" i="54"/>
  <c r="AF20" i="54"/>
  <c r="AG20" i="54"/>
  <c r="AG5" i="54"/>
  <c r="AF5" i="54"/>
  <c r="AF6" i="53"/>
  <c r="AG6" i="53"/>
  <c r="AF7" i="53"/>
  <c r="AG7" i="53"/>
  <c r="AF8" i="53"/>
  <c r="AG8" i="53"/>
  <c r="AF9" i="53"/>
  <c r="AG9" i="53"/>
  <c r="AF10" i="53"/>
  <c r="AG10" i="53"/>
  <c r="AF11" i="53"/>
  <c r="AG11" i="53"/>
  <c r="AF12" i="53"/>
  <c r="AG12" i="53"/>
  <c r="AF13" i="53"/>
  <c r="AG13" i="53"/>
  <c r="AF14" i="53"/>
  <c r="AG14" i="53"/>
  <c r="AF15" i="53"/>
  <c r="AG15" i="53"/>
  <c r="AF16" i="53"/>
  <c r="AG16" i="53"/>
  <c r="AF17" i="53"/>
  <c r="AG17" i="53"/>
  <c r="AF18" i="53"/>
  <c r="AG18" i="53"/>
  <c r="AF19" i="53"/>
  <c r="AG19" i="53"/>
  <c r="AF20" i="53"/>
  <c r="AG20" i="53"/>
  <c r="AG5" i="53"/>
  <c r="AF5" i="53"/>
  <c r="AF6" i="39"/>
  <c r="AG6" i="39"/>
  <c r="AF7" i="39"/>
  <c r="AG7" i="39"/>
  <c r="AF8" i="39"/>
  <c r="AG8" i="39"/>
  <c r="AF9" i="39"/>
  <c r="AG9" i="39"/>
  <c r="AF10" i="39"/>
  <c r="AG10" i="39"/>
  <c r="AF11" i="39"/>
  <c r="AG11" i="39"/>
  <c r="AF12" i="39"/>
  <c r="AG12" i="39"/>
  <c r="AF13" i="39"/>
  <c r="AG13" i="39"/>
  <c r="AF14" i="39"/>
  <c r="AG14" i="39"/>
  <c r="AF15" i="39"/>
  <c r="AG15" i="39"/>
  <c r="AF16" i="39"/>
  <c r="AG16" i="39"/>
  <c r="AF17" i="39"/>
  <c r="AG17" i="39"/>
  <c r="AF18" i="39"/>
  <c r="AG18" i="39"/>
  <c r="AF19" i="39"/>
  <c r="AG19" i="39"/>
  <c r="AF20" i="39"/>
  <c r="AG20" i="39"/>
  <c r="AF5" i="39"/>
  <c r="AG5" i="39"/>
  <c r="AF6" i="38"/>
  <c r="AG6" i="38"/>
  <c r="AF7" i="38"/>
  <c r="AG7" i="38"/>
  <c r="AF8" i="38"/>
  <c r="AG8" i="38"/>
  <c r="AF9" i="38"/>
  <c r="AG9" i="38"/>
  <c r="AF10" i="38"/>
  <c r="AG10" i="38"/>
  <c r="AF11" i="38"/>
  <c r="AG11" i="38"/>
  <c r="AF12" i="38"/>
  <c r="AG12" i="38"/>
  <c r="AF13" i="38"/>
  <c r="AG13" i="38"/>
  <c r="AF14" i="38"/>
  <c r="AG14" i="38"/>
  <c r="AF15" i="38"/>
  <c r="AG15" i="38"/>
  <c r="AF16" i="38"/>
  <c r="AG16" i="38"/>
  <c r="AF17" i="38"/>
  <c r="AG17" i="38"/>
  <c r="AF18" i="38"/>
  <c r="AG18" i="38"/>
  <c r="AF19" i="38"/>
  <c r="AG19" i="38"/>
  <c r="AF20" i="38"/>
  <c r="AG20" i="38"/>
  <c r="AG5" i="38"/>
  <c r="AF5" i="38"/>
  <c r="AC19" i="37"/>
  <c r="AF19" i="37"/>
  <c r="AG20" i="37"/>
  <c r="AF20" i="37"/>
  <c r="AG19" i="37"/>
  <c r="AG18" i="37"/>
  <c r="AF18" i="37"/>
  <c r="AG17" i="37"/>
  <c r="AF17" i="37"/>
  <c r="AG16" i="37"/>
  <c r="AF16" i="37"/>
  <c r="AG15" i="37"/>
  <c r="AF15" i="37"/>
  <c r="AG14" i="37"/>
  <c r="AF14" i="37"/>
  <c r="AG13" i="37"/>
  <c r="AF13" i="37"/>
  <c r="AG12" i="37"/>
  <c r="AF12" i="37"/>
  <c r="AG11" i="37"/>
  <c r="AF11" i="37"/>
  <c r="AG10" i="37"/>
  <c r="AF10" i="37"/>
  <c r="AG9" i="37"/>
  <c r="AF9" i="37"/>
  <c r="AG8" i="37"/>
  <c r="AF8" i="37"/>
  <c r="AG7" i="37"/>
  <c r="AF7" i="37"/>
  <c r="AG6" i="37"/>
  <c r="AF6" i="37"/>
  <c r="AG5" i="37"/>
  <c r="AF5" i="37"/>
  <c r="AF10" i="60" l="1"/>
  <c r="AF5" i="60"/>
  <c r="M7" i="63"/>
  <c r="M11" i="63"/>
  <c r="M12" i="63"/>
  <c r="M13" i="63"/>
  <c r="M14" i="63"/>
  <c r="M9" i="63"/>
  <c r="M15" i="63"/>
  <c r="M16" i="63"/>
  <c r="M17" i="63"/>
  <c r="M18" i="63"/>
  <c r="M19" i="63"/>
  <c r="M22" i="63"/>
  <c r="M20" i="63"/>
  <c r="M23" i="63"/>
  <c r="M24" i="63"/>
  <c r="L11" i="63"/>
  <c r="L12" i="63"/>
  <c r="L13" i="63"/>
  <c r="L14" i="63"/>
  <c r="L9" i="63"/>
  <c r="L15" i="63"/>
  <c r="L16" i="63"/>
  <c r="L17" i="63"/>
  <c r="L18" i="63"/>
  <c r="L19" i="63"/>
  <c r="L22" i="63"/>
  <c r="L20" i="63"/>
  <c r="L23" i="63"/>
  <c r="L24" i="63"/>
  <c r="L7" i="63"/>
  <c r="L5" i="63"/>
  <c r="AC8" i="67" l="1"/>
  <c r="AD8" i="67"/>
  <c r="V21" i="67" l="1"/>
  <c r="S21" i="67"/>
  <c r="Q21" i="67"/>
  <c r="P21" i="67"/>
  <c r="O21" i="67"/>
  <c r="N21" i="67"/>
  <c r="M21" i="67"/>
  <c r="L21" i="67"/>
  <c r="K21" i="67"/>
  <c r="J21" i="67"/>
  <c r="I21" i="67"/>
  <c r="H21" i="67"/>
  <c r="G21" i="67"/>
  <c r="AD20" i="67"/>
  <c r="AC20" i="67"/>
  <c r="AD19" i="67"/>
  <c r="AC19" i="67"/>
  <c r="AD18" i="67"/>
  <c r="AC18" i="67"/>
  <c r="AD17" i="67"/>
  <c r="AC17" i="67"/>
  <c r="AD16" i="67"/>
  <c r="AC16" i="67"/>
  <c r="AD15" i="67"/>
  <c r="AC15" i="67"/>
  <c r="AD14" i="67"/>
  <c r="AC14" i="67"/>
  <c r="AD13" i="67"/>
  <c r="AC13" i="67"/>
  <c r="AD12" i="67"/>
  <c r="AC12" i="67"/>
  <c r="AD11" i="67"/>
  <c r="AC11" i="67"/>
  <c r="AD10" i="67"/>
  <c r="AC10" i="67"/>
  <c r="AD9" i="67"/>
  <c r="AC9" i="67"/>
  <c r="AD7" i="67"/>
  <c r="AC7" i="67"/>
  <c r="AD6" i="67"/>
  <c r="AC6" i="67"/>
  <c r="AD5" i="67"/>
  <c r="AC5" i="67"/>
  <c r="U21" i="67" l="1"/>
  <c r="T21" i="67"/>
  <c r="Q7" i="63"/>
  <c r="Q11" i="63"/>
  <c r="Q12" i="63"/>
  <c r="Q13" i="63"/>
  <c r="Q14" i="63"/>
  <c r="Q9" i="63"/>
  <c r="Q15" i="63"/>
  <c r="Q16" i="63"/>
  <c r="Q17" i="63"/>
  <c r="Q18" i="63"/>
  <c r="Q19" i="63"/>
  <c r="Q22" i="63"/>
  <c r="Q20" i="63"/>
  <c r="Q23" i="63"/>
  <c r="Q24" i="63"/>
  <c r="AD5" i="65"/>
  <c r="AD6" i="66"/>
  <c r="AD5" i="66"/>
  <c r="P12" i="63"/>
  <c r="P13" i="63"/>
  <c r="P14" i="63"/>
  <c r="P9" i="63"/>
  <c r="P15" i="63"/>
  <c r="P16" i="63"/>
  <c r="P17" i="63"/>
  <c r="P18" i="63"/>
  <c r="P19" i="63"/>
  <c r="P22" i="63"/>
  <c r="P20" i="63"/>
  <c r="P23" i="63"/>
  <c r="P24" i="63"/>
  <c r="P11" i="63"/>
  <c r="AC5" i="66"/>
  <c r="V21" i="66"/>
  <c r="S21" i="66"/>
  <c r="U21" i="66" s="1"/>
  <c r="Q21" i="66"/>
  <c r="P21" i="66"/>
  <c r="O21" i="66"/>
  <c r="N21" i="66"/>
  <c r="M21" i="66"/>
  <c r="L21" i="66"/>
  <c r="K21" i="66"/>
  <c r="J21" i="66"/>
  <c r="I21" i="66"/>
  <c r="H21" i="66"/>
  <c r="G21" i="66"/>
  <c r="T21" i="66" s="1"/>
  <c r="AD20" i="66"/>
  <c r="AC20" i="66"/>
  <c r="AD19" i="66"/>
  <c r="AC19" i="66"/>
  <c r="AD18" i="66"/>
  <c r="AC18" i="66"/>
  <c r="AD17" i="66"/>
  <c r="AC17" i="66"/>
  <c r="AD16" i="66"/>
  <c r="AC16" i="66"/>
  <c r="AD15" i="66"/>
  <c r="AC15" i="66"/>
  <c r="AD14" i="66"/>
  <c r="AC14" i="66"/>
  <c r="AD13" i="66"/>
  <c r="AC13" i="66"/>
  <c r="AD12" i="66"/>
  <c r="AC12" i="66"/>
  <c r="AD11" i="66"/>
  <c r="AC11" i="66"/>
  <c r="AD10" i="66"/>
  <c r="AC10" i="66"/>
  <c r="AD9" i="66"/>
  <c r="AC9" i="66"/>
  <c r="AD8" i="66"/>
  <c r="AC8" i="66"/>
  <c r="AD7" i="66"/>
  <c r="AC7" i="66"/>
  <c r="AC6" i="66"/>
  <c r="V21" i="65" l="1"/>
  <c r="S21" i="65"/>
  <c r="Q21" i="65"/>
  <c r="P21" i="65"/>
  <c r="O21" i="65"/>
  <c r="N21" i="65"/>
  <c r="M21" i="65"/>
  <c r="L21" i="65"/>
  <c r="K21" i="65"/>
  <c r="J21" i="65"/>
  <c r="I21" i="65"/>
  <c r="H21" i="65"/>
  <c r="G21" i="65"/>
  <c r="AD20" i="65"/>
  <c r="AC20" i="65"/>
  <c r="AD19" i="65"/>
  <c r="AC19" i="65"/>
  <c r="AD18" i="65"/>
  <c r="AC18" i="65"/>
  <c r="AD17" i="65"/>
  <c r="AC17" i="65"/>
  <c r="AD16" i="65"/>
  <c r="AC16" i="65"/>
  <c r="AD15" i="65"/>
  <c r="AC15" i="65"/>
  <c r="AD14" i="65"/>
  <c r="AC14" i="65"/>
  <c r="AD13" i="65"/>
  <c r="AC13" i="65"/>
  <c r="AD12" i="65"/>
  <c r="AC12" i="65"/>
  <c r="AD11" i="65"/>
  <c r="AC11" i="65"/>
  <c r="AD10" i="65"/>
  <c r="AC10" i="65"/>
  <c r="AD9" i="65"/>
  <c r="AC9" i="65"/>
  <c r="AD8" i="65"/>
  <c r="AC8" i="65"/>
  <c r="AD7" i="65"/>
  <c r="AC7" i="65"/>
  <c r="AD6" i="65"/>
  <c r="AC6" i="65"/>
  <c r="T21" i="65" l="1"/>
  <c r="U21" i="65"/>
  <c r="K7" i="63"/>
  <c r="K11" i="63"/>
  <c r="K12" i="63"/>
  <c r="K13" i="63"/>
  <c r="K14" i="63"/>
  <c r="K9" i="63"/>
  <c r="K15" i="63"/>
  <c r="K16" i="63"/>
  <c r="K17" i="63"/>
  <c r="K18" i="63"/>
  <c r="K19" i="63"/>
  <c r="K22" i="63"/>
  <c r="K20" i="63"/>
  <c r="K23" i="63"/>
  <c r="K24" i="63"/>
  <c r="K5" i="63"/>
  <c r="J7" i="63"/>
  <c r="J11" i="63"/>
  <c r="J12" i="63"/>
  <c r="J13" i="63"/>
  <c r="J14" i="63"/>
  <c r="J9" i="63"/>
  <c r="J15" i="63"/>
  <c r="J16" i="63"/>
  <c r="J17" i="63"/>
  <c r="J18" i="63"/>
  <c r="J19" i="63"/>
  <c r="J22" i="63"/>
  <c r="J20" i="63"/>
  <c r="J23" i="63"/>
  <c r="J24" i="63"/>
  <c r="J5" i="63"/>
  <c r="I7" i="63"/>
  <c r="I11" i="63"/>
  <c r="I12" i="63"/>
  <c r="I13" i="63"/>
  <c r="I14" i="63"/>
  <c r="I9" i="63"/>
  <c r="I15" i="63"/>
  <c r="I16" i="63"/>
  <c r="I17" i="63"/>
  <c r="I18" i="63"/>
  <c r="I19" i="63"/>
  <c r="I22" i="63"/>
  <c r="I20" i="63"/>
  <c r="I23" i="63"/>
  <c r="I24" i="63"/>
  <c r="I5" i="63"/>
  <c r="H7" i="63"/>
  <c r="H11" i="63"/>
  <c r="H12" i="63"/>
  <c r="H13" i="63"/>
  <c r="H14" i="63"/>
  <c r="H9" i="63"/>
  <c r="H15" i="63"/>
  <c r="H16" i="63"/>
  <c r="H17" i="63"/>
  <c r="H18" i="63"/>
  <c r="H19" i="63"/>
  <c r="H22" i="63"/>
  <c r="H20" i="63"/>
  <c r="H23" i="63"/>
  <c r="H24" i="63"/>
  <c r="H5" i="63"/>
  <c r="G7" i="63"/>
  <c r="G11" i="63"/>
  <c r="G12" i="63"/>
  <c r="G13" i="63"/>
  <c r="G14" i="63"/>
  <c r="G9" i="63"/>
  <c r="G15" i="63"/>
  <c r="G16" i="63"/>
  <c r="G17" i="63"/>
  <c r="G18" i="63"/>
  <c r="G19" i="63"/>
  <c r="G22" i="63"/>
  <c r="G20" i="63"/>
  <c r="G23" i="63"/>
  <c r="G24" i="63"/>
  <c r="G5" i="63"/>
  <c r="F7" i="63"/>
  <c r="F11" i="63"/>
  <c r="F12" i="63"/>
  <c r="F13" i="63"/>
  <c r="F14" i="63"/>
  <c r="F9" i="63"/>
  <c r="F15" i="63"/>
  <c r="F16" i="63"/>
  <c r="F17" i="63"/>
  <c r="F18" i="63"/>
  <c r="F19" i="63"/>
  <c r="F22" i="63"/>
  <c r="F20" i="63"/>
  <c r="F23" i="63"/>
  <c r="F24" i="63"/>
  <c r="F5" i="63"/>
  <c r="E7" i="63"/>
  <c r="E11" i="63"/>
  <c r="E12" i="63"/>
  <c r="E13" i="63"/>
  <c r="E14" i="63"/>
  <c r="E9" i="63"/>
  <c r="E15" i="63"/>
  <c r="E16" i="63"/>
  <c r="E17" i="63"/>
  <c r="E18" i="63"/>
  <c r="E19" i="63"/>
  <c r="E22" i="63"/>
  <c r="E20" i="63"/>
  <c r="E23" i="63"/>
  <c r="E24" i="63"/>
  <c r="E5" i="63"/>
  <c r="D7" i="63"/>
  <c r="D11" i="63"/>
  <c r="D12" i="63"/>
  <c r="D13" i="63"/>
  <c r="D14" i="63"/>
  <c r="D9" i="63"/>
  <c r="D15" i="63"/>
  <c r="D16" i="63"/>
  <c r="D17" i="63"/>
  <c r="D18" i="63"/>
  <c r="D19" i="63"/>
  <c r="D22" i="63"/>
  <c r="D20" i="63"/>
  <c r="D23" i="63"/>
  <c r="D24" i="63"/>
  <c r="D5" i="63"/>
  <c r="C7" i="63"/>
  <c r="C11" i="63"/>
  <c r="C12" i="63"/>
  <c r="C13" i="63"/>
  <c r="C14" i="63"/>
  <c r="C9" i="63"/>
  <c r="C15" i="63"/>
  <c r="C16" i="63"/>
  <c r="C17" i="63"/>
  <c r="C18" i="63"/>
  <c r="C19" i="63"/>
  <c r="C22" i="63"/>
  <c r="C20" i="63"/>
  <c r="C23" i="63"/>
  <c r="C24" i="63"/>
  <c r="C5" i="63"/>
  <c r="AD5" i="62" l="1"/>
  <c r="AC5" i="62"/>
  <c r="AD5" i="61"/>
  <c r="AC5" i="61"/>
  <c r="AD5" i="56"/>
  <c r="AC5" i="56"/>
  <c r="AD5" i="55"/>
  <c r="AC5" i="55"/>
  <c r="AC5" i="54"/>
  <c r="AD5" i="54"/>
  <c r="AD5" i="53"/>
  <c r="AC5" i="53"/>
  <c r="AD5" i="39"/>
  <c r="AC5" i="39"/>
  <c r="AD5" i="38"/>
  <c r="AC5" i="38"/>
  <c r="AD5" i="37"/>
  <c r="AC6" i="62"/>
  <c r="V21" i="62" l="1"/>
  <c r="S21" i="62"/>
  <c r="Q21" i="62"/>
  <c r="P21" i="62"/>
  <c r="O21" i="62"/>
  <c r="N21" i="62"/>
  <c r="M21" i="62"/>
  <c r="L21" i="62"/>
  <c r="K21" i="62"/>
  <c r="J21" i="62"/>
  <c r="I21" i="62"/>
  <c r="H21" i="62"/>
  <c r="G21" i="62"/>
  <c r="AD20" i="62"/>
  <c r="AC20" i="62"/>
  <c r="AD19" i="62"/>
  <c r="AC19" i="62"/>
  <c r="AD18" i="62"/>
  <c r="AC18" i="62"/>
  <c r="AD17" i="62"/>
  <c r="AC17" i="62"/>
  <c r="AD16" i="62"/>
  <c r="AC16" i="62"/>
  <c r="AD15" i="62"/>
  <c r="AC15" i="62"/>
  <c r="AD14" i="62"/>
  <c r="AC14" i="62"/>
  <c r="AD13" i="62"/>
  <c r="AC13" i="62"/>
  <c r="AD12" i="62"/>
  <c r="AC12" i="62"/>
  <c r="AD11" i="62"/>
  <c r="AC11" i="62"/>
  <c r="AD10" i="62"/>
  <c r="AC10" i="62"/>
  <c r="AD9" i="62"/>
  <c r="AC9" i="62"/>
  <c r="AD8" i="62"/>
  <c r="AC8" i="62"/>
  <c r="AD7" i="62"/>
  <c r="AC7" i="62"/>
  <c r="AD6" i="62"/>
  <c r="T21" i="62" l="1"/>
  <c r="U21" i="62"/>
  <c r="V21" i="61"/>
  <c r="S21" i="61"/>
  <c r="Q21" i="61"/>
  <c r="P21" i="61"/>
  <c r="O21" i="61"/>
  <c r="N21" i="61"/>
  <c r="M21" i="61"/>
  <c r="L21" i="61"/>
  <c r="K21" i="61"/>
  <c r="J21" i="61"/>
  <c r="I21" i="61"/>
  <c r="H21" i="61"/>
  <c r="G21" i="61"/>
  <c r="T21" i="61" s="1"/>
  <c r="AD20" i="61"/>
  <c r="AC20" i="61"/>
  <c r="AD19" i="61"/>
  <c r="AC19" i="61"/>
  <c r="AD18" i="61"/>
  <c r="AC18" i="61"/>
  <c r="AD17" i="61"/>
  <c r="AC17" i="61"/>
  <c r="AD16" i="61"/>
  <c r="AC16" i="61"/>
  <c r="AD15" i="61"/>
  <c r="AC15" i="61"/>
  <c r="AD14" i="61"/>
  <c r="AC14" i="61"/>
  <c r="AD13" i="61"/>
  <c r="AC13" i="61"/>
  <c r="AD12" i="61"/>
  <c r="AC12" i="61"/>
  <c r="AD11" i="61"/>
  <c r="AC11" i="61"/>
  <c r="AD10" i="61"/>
  <c r="AC10" i="61"/>
  <c r="AD9" i="61"/>
  <c r="AC9" i="61"/>
  <c r="AD8" i="61"/>
  <c r="AC8" i="61"/>
  <c r="AD7" i="61"/>
  <c r="AC7" i="61"/>
  <c r="AD6" i="61"/>
  <c r="AC6" i="61"/>
  <c r="U21" i="61" l="1"/>
  <c r="AD6" i="43"/>
  <c r="AC7" i="43"/>
  <c r="AC8" i="43"/>
  <c r="AC9" i="43"/>
  <c r="AC10" i="43"/>
  <c r="AC11" i="43"/>
  <c r="AC12" i="43"/>
  <c r="AC13" i="43"/>
  <c r="AC14" i="43"/>
  <c r="AC15" i="43"/>
  <c r="AC16" i="43"/>
  <c r="AC17" i="43"/>
  <c r="AC18" i="43"/>
  <c r="AC19" i="43"/>
  <c r="AC20" i="43"/>
  <c r="AC6" i="43"/>
  <c r="AC20" i="55" l="1"/>
  <c r="AC6" i="54"/>
  <c r="AD6" i="54"/>
  <c r="AC7" i="54"/>
  <c r="AD7" i="54"/>
  <c r="AC8" i="54"/>
  <c r="AD8" i="54"/>
  <c r="AC9" i="54"/>
  <c r="AD9" i="54"/>
  <c r="AC10" i="54"/>
  <c r="AD10" i="54"/>
  <c r="AC11" i="54"/>
  <c r="AD11" i="54"/>
  <c r="AC12" i="54"/>
  <c r="AD12" i="54"/>
  <c r="AC13" i="54"/>
  <c r="AD13" i="54"/>
  <c r="AC14" i="54"/>
  <c r="AD14" i="54"/>
  <c r="AC15" i="54"/>
  <c r="AD15" i="54"/>
  <c r="AC16" i="54"/>
  <c r="AD16" i="54"/>
  <c r="AC17" i="54"/>
  <c r="AD17" i="54"/>
  <c r="AC18" i="54"/>
  <c r="AC19" i="54"/>
  <c r="AC20" i="54"/>
  <c r="AC3" i="58" l="1"/>
  <c r="AC18" i="60"/>
  <c r="V20" i="60"/>
  <c r="S20" i="60"/>
  <c r="Q20" i="60"/>
  <c r="P20" i="60"/>
  <c r="O20" i="60"/>
  <c r="N20" i="60"/>
  <c r="M20" i="60"/>
  <c r="L20" i="60"/>
  <c r="K20" i="60"/>
  <c r="J20" i="60"/>
  <c r="I20" i="60"/>
  <c r="H20" i="60"/>
  <c r="G20" i="60"/>
  <c r="AC7" i="60" l="1"/>
  <c r="AC9" i="60"/>
  <c r="AC11" i="60"/>
  <c r="AC13" i="60"/>
  <c r="AC15" i="60"/>
  <c r="AC17" i="60"/>
  <c r="AC19" i="60"/>
  <c r="AC6" i="60"/>
  <c r="AC8" i="60"/>
  <c r="AC10" i="60"/>
  <c r="AC12" i="60"/>
  <c r="AC14" i="60"/>
  <c r="AC16" i="60"/>
  <c r="U20" i="60"/>
  <c r="T20" i="60"/>
  <c r="AC7" i="58"/>
  <c r="AC8" i="58"/>
  <c r="AC9" i="58"/>
  <c r="AC10" i="58"/>
  <c r="AC11" i="58"/>
  <c r="AC12" i="58"/>
  <c r="AC13" i="58"/>
  <c r="AC14" i="58"/>
  <c r="AC15" i="58"/>
  <c r="AC16" i="58"/>
  <c r="AC17" i="58"/>
  <c r="AC18" i="58"/>
  <c r="AC19" i="58"/>
  <c r="AC20" i="58"/>
  <c r="AC6" i="58"/>
  <c r="S21" i="58"/>
  <c r="T21" i="58"/>
  <c r="U21" i="58"/>
  <c r="V21" i="58"/>
  <c r="W21" i="58"/>
  <c r="Q21" i="58"/>
  <c r="P21" i="58"/>
  <c r="O21" i="58"/>
  <c r="N21" i="58"/>
  <c r="M21" i="58"/>
  <c r="L21" i="58"/>
  <c r="K21" i="58"/>
  <c r="J21" i="58"/>
  <c r="I21" i="58"/>
  <c r="H21" i="58"/>
  <c r="G21" i="58"/>
  <c r="AD20" i="58"/>
  <c r="AD19" i="58"/>
  <c r="AD18" i="58"/>
  <c r="AD17" i="58"/>
  <c r="AD16" i="58"/>
  <c r="AD15" i="58"/>
  <c r="AD14" i="58"/>
  <c r="AD13" i="58"/>
  <c r="AD12" i="58"/>
  <c r="AD11" i="58"/>
  <c r="AD10" i="58"/>
  <c r="AD9" i="58"/>
  <c r="AD8" i="58"/>
  <c r="AD7" i="58"/>
  <c r="AD6" i="58"/>
  <c r="V21" i="57" l="1"/>
  <c r="S21" i="57"/>
  <c r="Q21" i="57"/>
  <c r="P21" i="57"/>
  <c r="O21" i="57"/>
  <c r="N21" i="57"/>
  <c r="M21" i="57"/>
  <c r="L21" i="57"/>
  <c r="K21" i="57"/>
  <c r="J21" i="57"/>
  <c r="I21" i="57"/>
  <c r="H21" i="57"/>
  <c r="G21" i="57"/>
  <c r="AD20" i="57"/>
  <c r="AC20" i="57"/>
  <c r="AD19" i="57"/>
  <c r="AC19" i="57"/>
  <c r="AD18" i="57"/>
  <c r="AC18" i="57"/>
  <c r="AD17" i="57"/>
  <c r="AC17" i="57"/>
  <c r="AD16" i="57"/>
  <c r="AC16" i="57"/>
  <c r="AD15" i="57"/>
  <c r="AC15" i="57"/>
  <c r="AD14" i="57"/>
  <c r="AC14" i="57"/>
  <c r="AD13" i="57"/>
  <c r="AC13" i="57"/>
  <c r="AD12" i="57"/>
  <c r="AC12" i="57"/>
  <c r="AD11" i="57"/>
  <c r="AC11" i="57"/>
  <c r="AD10" i="57"/>
  <c r="AC10" i="57"/>
  <c r="AD9" i="57"/>
  <c r="AC9" i="57"/>
  <c r="AD8" i="57"/>
  <c r="AC8" i="57"/>
  <c r="AD7" i="57"/>
  <c r="AC7" i="57"/>
  <c r="AD6" i="57"/>
  <c r="AC6" i="57"/>
  <c r="AC6" i="56"/>
  <c r="AD6" i="56"/>
  <c r="AC7" i="56"/>
  <c r="AD7" i="56"/>
  <c r="AC8" i="56"/>
  <c r="AD8" i="56"/>
  <c r="AC9" i="56"/>
  <c r="AD9" i="56"/>
  <c r="AC10" i="56"/>
  <c r="AD10" i="56"/>
  <c r="AC11" i="56"/>
  <c r="AD11" i="56"/>
  <c r="AC12" i="56"/>
  <c r="AD12" i="56"/>
  <c r="AC13" i="56"/>
  <c r="AD13" i="56"/>
  <c r="AC14" i="56"/>
  <c r="AD14" i="56"/>
  <c r="AC15" i="56"/>
  <c r="AD15" i="56"/>
  <c r="AC16" i="56"/>
  <c r="AD16" i="56"/>
  <c r="AC17" i="56"/>
  <c r="AD17" i="56"/>
  <c r="AC18" i="56"/>
  <c r="AD18" i="56"/>
  <c r="AC19" i="56"/>
  <c r="AD19" i="56"/>
  <c r="AC20" i="56"/>
  <c r="AD20" i="56"/>
  <c r="V21" i="56"/>
  <c r="S21" i="56"/>
  <c r="Q21" i="56"/>
  <c r="P21" i="56"/>
  <c r="O21" i="56"/>
  <c r="N21" i="56"/>
  <c r="M21" i="56"/>
  <c r="L21" i="56"/>
  <c r="K21" i="56"/>
  <c r="J21" i="56"/>
  <c r="I21" i="56"/>
  <c r="H21" i="56"/>
  <c r="G21" i="56"/>
  <c r="U21" i="57" l="1"/>
  <c r="T21" i="57"/>
  <c r="U21" i="56"/>
  <c r="T21" i="56"/>
  <c r="V21" i="55"/>
  <c r="S21" i="55"/>
  <c r="Q21" i="55"/>
  <c r="P21" i="55"/>
  <c r="O21" i="55"/>
  <c r="N21" i="55"/>
  <c r="M21" i="55"/>
  <c r="L21" i="55"/>
  <c r="K21" i="55"/>
  <c r="J21" i="55"/>
  <c r="I21" i="55"/>
  <c r="H21" i="55"/>
  <c r="G21" i="55"/>
  <c r="AD20" i="55"/>
  <c r="AD19" i="55"/>
  <c r="AC19" i="55"/>
  <c r="AD18" i="55"/>
  <c r="AC18" i="55"/>
  <c r="AD17" i="55"/>
  <c r="AC17" i="55"/>
  <c r="AD16" i="55"/>
  <c r="AC16" i="55"/>
  <c r="AD15" i="55"/>
  <c r="AC15" i="55"/>
  <c r="AD14" i="55"/>
  <c r="AC14" i="55"/>
  <c r="AD13" i="55"/>
  <c r="AC13" i="55"/>
  <c r="AD12" i="55"/>
  <c r="AC12" i="55"/>
  <c r="AD11" i="55"/>
  <c r="AC11" i="55"/>
  <c r="AD10" i="55"/>
  <c r="AC10" i="55"/>
  <c r="AD9" i="55"/>
  <c r="AC9" i="55"/>
  <c r="AD8" i="55"/>
  <c r="AC8" i="55"/>
  <c r="AD7" i="55"/>
  <c r="AC7" i="55"/>
  <c r="AD6" i="55"/>
  <c r="AC6" i="55"/>
  <c r="T21" i="55" l="1"/>
  <c r="U21" i="55"/>
  <c r="AD6" i="37"/>
  <c r="AD6" i="53"/>
  <c r="V21" i="54"/>
  <c r="S21" i="54"/>
  <c r="Q21" i="54"/>
  <c r="P21" i="54"/>
  <c r="O21" i="54"/>
  <c r="N21" i="54"/>
  <c r="M21" i="54"/>
  <c r="L21" i="54"/>
  <c r="K21" i="54"/>
  <c r="J21" i="54"/>
  <c r="I21" i="54"/>
  <c r="H21" i="54"/>
  <c r="G21" i="54"/>
  <c r="AD20" i="54"/>
  <c r="AD19" i="54"/>
  <c r="AD18" i="54"/>
  <c r="T21" i="54" l="1"/>
  <c r="U21" i="54"/>
  <c r="L7" i="41"/>
  <c r="L8" i="41"/>
  <c r="L9" i="41"/>
  <c r="L10" i="41"/>
  <c r="L11" i="41"/>
  <c r="L12" i="41"/>
  <c r="L13" i="41"/>
  <c r="L14" i="41"/>
  <c r="L15" i="41"/>
  <c r="L16" i="41"/>
  <c r="L17" i="41"/>
  <c r="L18" i="41"/>
  <c r="L19" i="41"/>
  <c r="L20" i="41"/>
  <c r="L6" i="41"/>
  <c r="AC6" i="53" l="1"/>
  <c r="V21" i="53"/>
  <c r="S21" i="53"/>
  <c r="Q21" i="53"/>
  <c r="P21" i="53"/>
  <c r="O21" i="53"/>
  <c r="N21" i="53"/>
  <c r="M21" i="53"/>
  <c r="L21" i="53"/>
  <c r="K21" i="53"/>
  <c r="J21" i="53"/>
  <c r="I21" i="53"/>
  <c r="H21" i="53"/>
  <c r="G21" i="53"/>
  <c r="AD20" i="53"/>
  <c r="AC20" i="53"/>
  <c r="AD19" i="53"/>
  <c r="AC19" i="53"/>
  <c r="AD18" i="53"/>
  <c r="AC18" i="53"/>
  <c r="AD17" i="53"/>
  <c r="AC17" i="53"/>
  <c r="AD16" i="53"/>
  <c r="AC16" i="53"/>
  <c r="AD15" i="53"/>
  <c r="AC15" i="53"/>
  <c r="AD14" i="53"/>
  <c r="AC14" i="53"/>
  <c r="AD13" i="53"/>
  <c r="AC13" i="53"/>
  <c r="AD12" i="53"/>
  <c r="AC12" i="53"/>
  <c r="AD11" i="53"/>
  <c r="AC11" i="53"/>
  <c r="AD10" i="53"/>
  <c r="AC10" i="53"/>
  <c r="AD9" i="53"/>
  <c r="AC9" i="53"/>
  <c r="AD8" i="53"/>
  <c r="AC8" i="53"/>
  <c r="AD7" i="53"/>
  <c r="AC7" i="53"/>
  <c r="T21" i="53" l="1"/>
  <c r="U21" i="53"/>
  <c r="AB7" i="42"/>
  <c r="AB8" i="42"/>
  <c r="AB9" i="42"/>
  <c r="AB10" i="42"/>
  <c r="AB11" i="42"/>
  <c r="AB12" i="42"/>
  <c r="AB13" i="42"/>
  <c r="AB14" i="42"/>
  <c r="AB15" i="42"/>
  <c r="AB16" i="42"/>
  <c r="AB17" i="42"/>
  <c r="AB18" i="42"/>
  <c r="AB19" i="42"/>
  <c r="AB20" i="42"/>
  <c r="AB6" i="42"/>
  <c r="AC7" i="41"/>
  <c r="AC8" i="41"/>
  <c r="AC9" i="41"/>
  <c r="AC10" i="41"/>
  <c r="AC11" i="41"/>
  <c r="AC12" i="41"/>
  <c r="AC13" i="41"/>
  <c r="AC14" i="41"/>
  <c r="AC15" i="41"/>
  <c r="AC16" i="41"/>
  <c r="AC17" i="41"/>
  <c r="AC18" i="41"/>
  <c r="AC19" i="41"/>
  <c r="AC20" i="41"/>
  <c r="AC6" i="41"/>
  <c r="AC6" i="40"/>
  <c r="AB7" i="40"/>
  <c r="AB8" i="40"/>
  <c r="AB9" i="40"/>
  <c r="AB10" i="40"/>
  <c r="AB11" i="40"/>
  <c r="AB12" i="40"/>
  <c r="AB13" i="40"/>
  <c r="AB14" i="40"/>
  <c r="AB15" i="40"/>
  <c r="AB16" i="40"/>
  <c r="AB17" i="40"/>
  <c r="AB18" i="40"/>
  <c r="AB19" i="40"/>
  <c r="AB20" i="40"/>
  <c r="AB6" i="40"/>
  <c r="AC7" i="39"/>
  <c r="AC8" i="39"/>
  <c r="AC9" i="39"/>
  <c r="AC10" i="39"/>
  <c r="AC11" i="39"/>
  <c r="AC12" i="39"/>
  <c r="AC13" i="39"/>
  <c r="AC14" i="39"/>
  <c r="AC15" i="39"/>
  <c r="AC16" i="39"/>
  <c r="AC17" i="39"/>
  <c r="AC18" i="39"/>
  <c r="AC19" i="39"/>
  <c r="AC20" i="39"/>
  <c r="AC6" i="39"/>
  <c r="AC7" i="38"/>
  <c r="AC8" i="38"/>
  <c r="AC9" i="38"/>
  <c r="AC10" i="38"/>
  <c r="AC11" i="38"/>
  <c r="AC12" i="38"/>
  <c r="AC13" i="38"/>
  <c r="AC14" i="38"/>
  <c r="AC15" i="38"/>
  <c r="AC16" i="38"/>
  <c r="AC17" i="38"/>
  <c r="AC18" i="38"/>
  <c r="AC19" i="38"/>
  <c r="AC20" i="38"/>
  <c r="AC6" i="38"/>
  <c r="AC7" i="37"/>
  <c r="AC8" i="37"/>
  <c r="AC9" i="37"/>
  <c r="AC10" i="37"/>
  <c r="AC11" i="37"/>
  <c r="AC12" i="37"/>
  <c r="AC13" i="37"/>
  <c r="AC14" i="37"/>
  <c r="AC15" i="37"/>
  <c r="AC16" i="37"/>
  <c r="AC17" i="37"/>
  <c r="AC18" i="37"/>
  <c r="AC20" i="37"/>
  <c r="AC6" i="37"/>
  <c r="T140" i="48" l="1"/>
  <c r="T131" i="48"/>
  <c r="T122" i="48"/>
  <c r="T113" i="48"/>
  <c r="T104" i="48"/>
  <c r="T95" i="48"/>
  <c r="T86" i="48"/>
  <c r="T77" i="48"/>
  <c r="T68" i="48"/>
  <c r="T59" i="48"/>
  <c r="T50" i="48"/>
  <c r="T41" i="48"/>
  <c r="T32" i="48"/>
  <c r="T23" i="48"/>
  <c r="T14" i="48"/>
  <c r="M13" i="47"/>
  <c r="L13" i="47"/>
  <c r="M11" i="47"/>
  <c r="M13" i="49" l="1"/>
  <c r="L13" i="49"/>
  <c r="M11" i="49"/>
  <c r="W7" i="46" l="1"/>
  <c r="W8" i="46"/>
  <c r="W9" i="46"/>
  <c r="W10" i="46"/>
  <c r="W11" i="46"/>
  <c r="W12" i="46"/>
  <c r="W13" i="46"/>
  <c r="W14" i="46"/>
  <c r="W15" i="46"/>
  <c r="W16" i="46"/>
  <c r="W17" i="46"/>
  <c r="W6" i="46"/>
  <c r="L21" i="46"/>
  <c r="K21" i="46"/>
  <c r="J21" i="46"/>
  <c r="I21" i="46"/>
  <c r="H21" i="46"/>
  <c r="F21" i="46"/>
  <c r="E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M5" i="46"/>
  <c r="M21" i="46" l="1"/>
  <c r="L7" i="44"/>
  <c r="L8" i="44"/>
  <c r="L9" i="44"/>
  <c r="L10" i="44"/>
  <c r="L11" i="44"/>
  <c r="L12" i="44"/>
  <c r="L13" i="44"/>
  <c r="L14" i="44"/>
  <c r="L15" i="44"/>
  <c r="L16" i="44"/>
  <c r="L17" i="44"/>
  <c r="L18" i="44"/>
  <c r="L19" i="44"/>
  <c r="L20" i="44"/>
  <c r="L6" i="44"/>
  <c r="L5" i="44"/>
  <c r="L7" i="45"/>
  <c r="L8" i="45"/>
  <c r="L9" i="45"/>
  <c r="L10" i="45"/>
  <c r="L11" i="45"/>
  <c r="L12" i="45"/>
  <c r="L13" i="45"/>
  <c r="L14" i="45"/>
  <c r="L15" i="45"/>
  <c r="L16" i="45"/>
  <c r="L17" i="45"/>
  <c r="L18" i="45"/>
  <c r="L19" i="45"/>
  <c r="L20" i="45"/>
  <c r="L6" i="45"/>
  <c r="K21" i="45"/>
  <c r="J21" i="45"/>
  <c r="I21" i="45"/>
  <c r="H21" i="45"/>
  <c r="G21" i="45"/>
  <c r="F21" i="45"/>
  <c r="E21" i="45"/>
  <c r="F21" i="44"/>
  <c r="G21" i="44"/>
  <c r="H21" i="44"/>
  <c r="I21" i="44"/>
  <c r="J21" i="44"/>
  <c r="K21" i="44"/>
  <c r="E21" i="44"/>
  <c r="L21" i="44" l="1"/>
  <c r="L21" i="45"/>
  <c r="AC6" i="42"/>
  <c r="V21" i="43"/>
  <c r="S21" i="43"/>
  <c r="Q21" i="43"/>
  <c r="P21" i="43"/>
  <c r="O21" i="43"/>
  <c r="N21" i="43"/>
  <c r="M21" i="43"/>
  <c r="L21" i="43"/>
  <c r="K21" i="43"/>
  <c r="J21" i="43"/>
  <c r="I21" i="43"/>
  <c r="H21" i="43"/>
  <c r="G21" i="43"/>
  <c r="AD20" i="43"/>
  <c r="AD19" i="43"/>
  <c r="AD18" i="43"/>
  <c r="AD17" i="43"/>
  <c r="AD16" i="43"/>
  <c r="AD15" i="43"/>
  <c r="AD14" i="43"/>
  <c r="AD13" i="43"/>
  <c r="AD12" i="43"/>
  <c r="AD11" i="43"/>
  <c r="AD10" i="43"/>
  <c r="AD9" i="43"/>
  <c r="AD8" i="43"/>
  <c r="AD7" i="43"/>
  <c r="U21" i="42"/>
  <c r="R21" i="42"/>
  <c r="Q21" i="42"/>
  <c r="P21" i="42"/>
  <c r="O21" i="42"/>
  <c r="N21" i="42"/>
  <c r="M21" i="42"/>
  <c r="L21" i="42"/>
  <c r="K21" i="42"/>
  <c r="J21" i="42"/>
  <c r="I21" i="42"/>
  <c r="H21" i="42"/>
  <c r="G21" i="42"/>
  <c r="AC20" i="42"/>
  <c r="AC19" i="42"/>
  <c r="AC18" i="42"/>
  <c r="AC17" i="42"/>
  <c r="AC16" i="42"/>
  <c r="AC15" i="42"/>
  <c r="AC14" i="42"/>
  <c r="AC13" i="42"/>
  <c r="AC12" i="42"/>
  <c r="AC11" i="42"/>
  <c r="AC10" i="42"/>
  <c r="AC9" i="42"/>
  <c r="AC8" i="42"/>
  <c r="AC7" i="42"/>
  <c r="S21" i="42" l="1"/>
  <c r="T21" i="42"/>
  <c r="T21" i="43"/>
  <c r="U21" i="43"/>
  <c r="V21" i="41"/>
  <c r="S21" i="41"/>
  <c r="R21" i="41"/>
  <c r="Q21" i="41"/>
  <c r="P21" i="41"/>
  <c r="O21" i="41"/>
  <c r="N21" i="41"/>
  <c r="M21" i="41"/>
  <c r="K21" i="41"/>
  <c r="J21" i="41"/>
  <c r="I21" i="41"/>
  <c r="H21" i="41"/>
  <c r="G21" i="41"/>
  <c r="AD20" i="41"/>
  <c r="AD19" i="41"/>
  <c r="AD18" i="41"/>
  <c r="AD17" i="41"/>
  <c r="AD16" i="41"/>
  <c r="AD15" i="41"/>
  <c r="AD14" i="41"/>
  <c r="AD13" i="41"/>
  <c r="AD12" i="41"/>
  <c r="AD11" i="41"/>
  <c r="AD10" i="41"/>
  <c r="AD9" i="41"/>
  <c r="AD8" i="41"/>
  <c r="AD7" i="41"/>
  <c r="AD6" i="41"/>
  <c r="AC7" i="40"/>
  <c r="AC8" i="40"/>
  <c r="AC9" i="40"/>
  <c r="AC10" i="40"/>
  <c r="AC11" i="40"/>
  <c r="AC12" i="40"/>
  <c r="AC13" i="40"/>
  <c r="AC14" i="40"/>
  <c r="AC15" i="40"/>
  <c r="AC16" i="40"/>
  <c r="AC17" i="40"/>
  <c r="AC18" i="40"/>
  <c r="AC19" i="40"/>
  <c r="AC20" i="40"/>
  <c r="AD20" i="39"/>
  <c r="AD19" i="39"/>
  <c r="AD18" i="39"/>
  <c r="AD17" i="39"/>
  <c r="AD16" i="39"/>
  <c r="AD15" i="39"/>
  <c r="AD14" i="39"/>
  <c r="AD13" i="39"/>
  <c r="AD12" i="39"/>
  <c r="AD11" i="39"/>
  <c r="AD10" i="39"/>
  <c r="AD9" i="39"/>
  <c r="AD8" i="39"/>
  <c r="AD7" i="39"/>
  <c r="AD6" i="39"/>
  <c r="AD20" i="38"/>
  <c r="AD19" i="38"/>
  <c r="AD18" i="38"/>
  <c r="AD17" i="38"/>
  <c r="AD16" i="38"/>
  <c r="AD15" i="38"/>
  <c r="AD14" i="38"/>
  <c r="AD13" i="38"/>
  <c r="AD12" i="38"/>
  <c r="AD11" i="38"/>
  <c r="AD10" i="38"/>
  <c r="AD9" i="38"/>
  <c r="AD8" i="38"/>
  <c r="AD7" i="38"/>
  <c r="AD6" i="38"/>
  <c r="AD20" i="37"/>
  <c r="T21" i="41" l="1"/>
  <c r="U21" i="41"/>
  <c r="U21" i="40"/>
  <c r="R21" i="40"/>
  <c r="Q21" i="40"/>
  <c r="P21" i="40"/>
  <c r="O21" i="40"/>
  <c r="N21" i="40"/>
  <c r="M21" i="40"/>
  <c r="L21" i="40"/>
  <c r="K21" i="40"/>
  <c r="J21" i="40"/>
  <c r="I21" i="40"/>
  <c r="H21" i="40"/>
  <c r="G21" i="40"/>
  <c r="T21" i="40" l="1"/>
  <c r="S21" i="40"/>
  <c r="P21" i="39"/>
  <c r="P21" i="38"/>
  <c r="V21" i="39"/>
  <c r="S21" i="39"/>
  <c r="Q21" i="39"/>
  <c r="O21" i="39"/>
  <c r="N21" i="39"/>
  <c r="M21" i="39"/>
  <c r="L21" i="39"/>
  <c r="K21" i="39"/>
  <c r="J21" i="39"/>
  <c r="I21" i="39"/>
  <c r="H21" i="39"/>
  <c r="G21" i="39"/>
  <c r="S21" i="37"/>
  <c r="K21" i="37"/>
  <c r="H21" i="38"/>
  <c r="I21" i="38"/>
  <c r="J21" i="38"/>
  <c r="V21" i="38"/>
  <c r="S21" i="38"/>
  <c r="Q21" i="38"/>
  <c r="O21" i="38"/>
  <c r="N21" i="38"/>
  <c r="M21" i="38"/>
  <c r="L21" i="38"/>
  <c r="K21" i="38"/>
  <c r="G21" i="38"/>
  <c r="T21" i="39" l="1"/>
  <c r="T21" i="38"/>
  <c r="U21" i="39"/>
  <c r="U21" i="38"/>
  <c r="AD7" i="37" l="1"/>
  <c r="AD8" i="37"/>
  <c r="AD9" i="37"/>
  <c r="AD10" i="37"/>
  <c r="AD11" i="37"/>
  <c r="AD12" i="37"/>
  <c r="AD13" i="37"/>
  <c r="AD14" i="37"/>
  <c r="AD15" i="37"/>
  <c r="AD16" i="37"/>
  <c r="AD17" i="37"/>
  <c r="AD18" i="37"/>
  <c r="AD19" i="37"/>
  <c r="X21" i="37"/>
  <c r="U21" i="37"/>
  <c r="I21" i="37"/>
  <c r="L21" i="37"/>
  <c r="M21" i="37"/>
  <c r="N21" i="37"/>
  <c r="O21" i="37"/>
  <c r="Q21" i="37"/>
  <c r="T21" i="37"/>
  <c r="H21" i="37"/>
  <c r="G21" i="37"/>
  <c r="W21" i="37" l="1"/>
  <c r="V21" i="37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4" i="25"/>
  <c r="G5" i="25"/>
  <c r="G6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4" i="25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4" i="25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4" i="25"/>
  <c r="D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4" i="25"/>
  <c r="N50" i="9" l="1"/>
  <c r="N49" i="9"/>
  <c r="N41" i="9"/>
  <c r="N40" i="9"/>
  <c r="N17" i="9"/>
  <c r="N16" i="9"/>
  <c r="N14" i="9"/>
  <c r="N13" i="9"/>
  <c r="N5" i="9"/>
  <c r="N4" i="9"/>
  <c r="M47" i="9"/>
  <c r="M41" i="9"/>
  <c r="M40" i="9"/>
  <c r="N47" i="9"/>
  <c r="N46" i="9"/>
  <c r="N44" i="9"/>
  <c r="N43" i="9"/>
  <c r="N38" i="9"/>
  <c r="N37" i="9"/>
  <c r="N35" i="9"/>
  <c r="N34" i="9"/>
  <c r="N32" i="9"/>
  <c r="N31" i="9"/>
  <c r="N29" i="9"/>
  <c r="N28" i="9"/>
  <c r="N23" i="9"/>
  <c r="N22" i="9"/>
  <c r="N20" i="9"/>
  <c r="N19" i="9"/>
  <c r="N11" i="9"/>
  <c r="N10" i="9"/>
  <c r="N8" i="9"/>
  <c r="N7" i="9"/>
  <c r="M50" i="9"/>
  <c r="M49" i="9"/>
  <c r="M46" i="9"/>
  <c r="M44" i="9"/>
  <c r="M43" i="9"/>
  <c r="M38" i="9"/>
  <c r="M37" i="9"/>
  <c r="M35" i="9"/>
  <c r="M34" i="9"/>
  <c r="M32" i="9"/>
  <c r="M31" i="9"/>
  <c r="M29" i="9"/>
  <c r="M28" i="9"/>
  <c r="M23" i="9"/>
  <c r="M22" i="9"/>
  <c r="M20" i="9"/>
  <c r="M19" i="9"/>
  <c r="M17" i="9"/>
  <c r="M16" i="9"/>
  <c r="M14" i="9"/>
  <c r="M13" i="9"/>
  <c r="M11" i="9"/>
  <c r="M10" i="9"/>
  <c r="M8" i="9"/>
  <c r="M7" i="9"/>
  <c r="M5" i="9"/>
  <c r="M4" i="9"/>
  <c r="L50" i="9"/>
  <c r="L49" i="9"/>
  <c r="L47" i="9"/>
  <c r="L46" i="9"/>
  <c r="L44" i="9"/>
  <c r="L43" i="9"/>
  <c r="L41" i="9"/>
  <c r="L40" i="9"/>
  <c r="L38" i="9"/>
  <c r="L37" i="9"/>
  <c r="L35" i="9"/>
  <c r="L34" i="9"/>
  <c r="L32" i="9"/>
  <c r="L31" i="9"/>
  <c r="L29" i="9"/>
  <c r="L28" i="9"/>
  <c r="L23" i="9"/>
  <c r="L22" i="9"/>
  <c r="L20" i="9"/>
  <c r="L19" i="9"/>
  <c r="L17" i="9"/>
  <c r="L16" i="9"/>
  <c r="L14" i="9"/>
  <c r="L13" i="9"/>
  <c r="L11" i="9"/>
  <c r="L10" i="9"/>
  <c r="L8" i="9"/>
  <c r="L7" i="9"/>
  <c r="L5" i="9"/>
  <c r="L4" i="9"/>
  <c r="K50" i="9"/>
  <c r="K49" i="9"/>
  <c r="K47" i="9"/>
  <c r="K46" i="9"/>
  <c r="K44" i="9"/>
  <c r="K43" i="9"/>
  <c r="K41" i="9"/>
  <c r="K40" i="9"/>
  <c r="K38" i="9"/>
  <c r="K37" i="9"/>
  <c r="K35" i="9"/>
  <c r="K34" i="9"/>
  <c r="K32" i="9"/>
  <c r="K31" i="9"/>
  <c r="K29" i="9"/>
  <c r="K28" i="9"/>
  <c r="K26" i="9"/>
  <c r="K25" i="9"/>
  <c r="K23" i="9"/>
  <c r="K22" i="9"/>
  <c r="K20" i="9"/>
  <c r="K19" i="9"/>
  <c r="K17" i="9"/>
  <c r="K16" i="9"/>
  <c r="K14" i="9"/>
  <c r="K13" i="9"/>
  <c r="K11" i="9"/>
  <c r="K10" i="9"/>
  <c r="K8" i="9"/>
  <c r="K7" i="9"/>
  <c r="K5" i="9"/>
  <c r="K4" i="9"/>
  <c r="K3" i="9" l="1"/>
  <c r="J50" i="23" l="1"/>
  <c r="I50" i="23"/>
  <c r="H50" i="23"/>
  <c r="G50" i="23"/>
  <c r="F50" i="23"/>
  <c r="E50" i="23"/>
  <c r="D50" i="23"/>
  <c r="C50" i="23"/>
  <c r="J49" i="23"/>
  <c r="J48" i="23" s="1"/>
  <c r="I49" i="23"/>
  <c r="I48" i="23" s="1"/>
  <c r="H49" i="23"/>
  <c r="H48" i="23" s="1"/>
  <c r="G49" i="23"/>
  <c r="G48" i="23" s="1"/>
  <c r="F49" i="23"/>
  <c r="E49" i="23"/>
  <c r="D49" i="23"/>
  <c r="D48" i="23" s="1"/>
  <c r="C49" i="23"/>
  <c r="N48" i="23"/>
  <c r="M48" i="23"/>
  <c r="L48" i="23"/>
  <c r="K48" i="23"/>
  <c r="J47" i="23"/>
  <c r="I47" i="23"/>
  <c r="H47" i="23"/>
  <c r="G47" i="23"/>
  <c r="F47" i="23"/>
  <c r="E47" i="23"/>
  <c r="D47" i="23"/>
  <c r="C47" i="23"/>
  <c r="J46" i="23"/>
  <c r="J45" i="23" s="1"/>
  <c r="I46" i="23"/>
  <c r="I45" i="23" s="1"/>
  <c r="H46" i="23"/>
  <c r="H45" i="23" s="1"/>
  <c r="G46" i="23"/>
  <c r="G45" i="23" s="1"/>
  <c r="F46" i="23"/>
  <c r="F45" i="23" s="1"/>
  <c r="E46" i="23"/>
  <c r="E45" i="23" s="1"/>
  <c r="D46" i="23"/>
  <c r="D45" i="23" s="1"/>
  <c r="C46" i="23"/>
  <c r="N45" i="23"/>
  <c r="M45" i="23"/>
  <c r="L45" i="23"/>
  <c r="K45" i="23"/>
  <c r="J44" i="23"/>
  <c r="I44" i="23"/>
  <c r="H44" i="23"/>
  <c r="G44" i="23"/>
  <c r="F44" i="23"/>
  <c r="E44" i="23"/>
  <c r="D44" i="23"/>
  <c r="C44" i="23"/>
  <c r="J43" i="23"/>
  <c r="I43" i="23"/>
  <c r="H43" i="23"/>
  <c r="G43" i="23"/>
  <c r="F43" i="23"/>
  <c r="E43" i="23"/>
  <c r="D43" i="23"/>
  <c r="C43" i="23"/>
  <c r="N42" i="23"/>
  <c r="M42" i="23"/>
  <c r="L42" i="23"/>
  <c r="K42" i="23"/>
  <c r="J42" i="23"/>
  <c r="I42" i="23"/>
  <c r="H42" i="23"/>
  <c r="G42" i="23"/>
  <c r="F42" i="23"/>
  <c r="E42" i="23"/>
  <c r="D42" i="23"/>
  <c r="J41" i="23"/>
  <c r="I41" i="23"/>
  <c r="H41" i="23"/>
  <c r="G41" i="23"/>
  <c r="F41" i="23"/>
  <c r="E41" i="23"/>
  <c r="D41" i="23"/>
  <c r="C41" i="23"/>
  <c r="J40" i="23"/>
  <c r="I40" i="23"/>
  <c r="H40" i="23"/>
  <c r="H39" i="23" s="1"/>
  <c r="G40" i="23"/>
  <c r="G39" i="23" s="1"/>
  <c r="F40" i="23"/>
  <c r="F39" i="23" s="1"/>
  <c r="E40" i="23"/>
  <c r="E39" i="23" s="1"/>
  <c r="D40" i="23"/>
  <c r="D39" i="23" s="1"/>
  <c r="C40" i="23"/>
  <c r="N39" i="23"/>
  <c r="M39" i="23"/>
  <c r="L39" i="23"/>
  <c r="K39" i="23"/>
  <c r="J39" i="23"/>
  <c r="J38" i="23"/>
  <c r="I38" i="23"/>
  <c r="H38" i="23"/>
  <c r="G38" i="23"/>
  <c r="F38" i="23"/>
  <c r="E38" i="23"/>
  <c r="D38" i="23"/>
  <c r="C38" i="23"/>
  <c r="J37" i="23"/>
  <c r="I37" i="23"/>
  <c r="H37" i="23"/>
  <c r="G37" i="23"/>
  <c r="F37" i="23"/>
  <c r="E37" i="23"/>
  <c r="D37" i="23"/>
  <c r="C37" i="23"/>
  <c r="N36" i="23"/>
  <c r="M36" i="23"/>
  <c r="L36" i="23"/>
  <c r="K36" i="23"/>
  <c r="J36" i="23"/>
  <c r="I36" i="23"/>
  <c r="H36" i="23"/>
  <c r="G36" i="23"/>
  <c r="F36" i="23"/>
  <c r="E36" i="23"/>
  <c r="D36" i="23"/>
  <c r="C36" i="23"/>
  <c r="J35" i="23"/>
  <c r="I35" i="23"/>
  <c r="H35" i="23"/>
  <c r="G35" i="23"/>
  <c r="F35" i="23"/>
  <c r="E35" i="23"/>
  <c r="D35" i="23"/>
  <c r="C35" i="23"/>
  <c r="J34" i="23"/>
  <c r="I34" i="23"/>
  <c r="H34" i="23"/>
  <c r="G34" i="23"/>
  <c r="F34" i="23"/>
  <c r="E34" i="23"/>
  <c r="D34" i="23"/>
  <c r="C34" i="23"/>
  <c r="C33" i="23" s="1"/>
  <c r="N33" i="23"/>
  <c r="M33" i="23"/>
  <c r="L33" i="23"/>
  <c r="K33" i="23"/>
  <c r="J33" i="23"/>
  <c r="I33" i="23"/>
  <c r="H33" i="23"/>
  <c r="G33" i="23"/>
  <c r="J32" i="23"/>
  <c r="I32" i="23"/>
  <c r="H32" i="23"/>
  <c r="G32" i="23"/>
  <c r="F32" i="23"/>
  <c r="E32" i="23"/>
  <c r="D32" i="23"/>
  <c r="C32" i="23"/>
  <c r="J31" i="23"/>
  <c r="I31" i="23"/>
  <c r="H31" i="23"/>
  <c r="H30" i="23" s="1"/>
  <c r="G31" i="23"/>
  <c r="F31" i="23"/>
  <c r="F30" i="23" s="1"/>
  <c r="E31" i="23"/>
  <c r="E30" i="23" s="1"/>
  <c r="D31" i="23"/>
  <c r="D30" i="23" s="1"/>
  <c r="C31" i="23"/>
  <c r="N30" i="23"/>
  <c r="M30" i="23"/>
  <c r="L30" i="23"/>
  <c r="K30" i="23"/>
  <c r="J30" i="23"/>
  <c r="J29" i="23"/>
  <c r="I29" i="23"/>
  <c r="H29" i="23"/>
  <c r="G29" i="23"/>
  <c r="F29" i="23"/>
  <c r="E29" i="23"/>
  <c r="D29" i="23"/>
  <c r="C29" i="23"/>
  <c r="J28" i="23"/>
  <c r="I28" i="23"/>
  <c r="H28" i="23"/>
  <c r="G28" i="23"/>
  <c r="F28" i="23"/>
  <c r="E28" i="23"/>
  <c r="E27" i="23" s="1"/>
  <c r="D28" i="23"/>
  <c r="C28" i="23"/>
  <c r="C27" i="23" s="1"/>
  <c r="N27" i="23"/>
  <c r="M27" i="23"/>
  <c r="L27" i="23"/>
  <c r="K27" i="23"/>
  <c r="J27" i="23"/>
  <c r="I27" i="23"/>
  <c r="H27" i="23"/>
  <c r="G27" i="23"/>
  <c r="F27" i="23"/>
  <c r="D27" i="23"/>
  <c r="J26" i="23"/>
  <c r="I26" i="23"/>
  <c r="H26" i="23"/>
  <c r="G26" i="23"/>
  <c r="F26" i="23"/>
  <c r="E26" i="23"/>
  <c r="D26" i="23"/>
  <c r="C26" i="23"/>
  <c r="J25" i="23"/>
  <c r="I25" i="23"/>
  <c r="H25" i="23"/>
  <c r="G25" i="23"/>
  <c r="F25" i="23"/>
  <c r="E25" i="23"/>
  <c r="D25" i="23"/>
  <c r="C25" i="23"/>
  <c r="N24" i="23"/>
  <c r="M24" i="23"/>
  <c r="L24" i="23"/>
  <c r="K24" i="23"/>
  <c r="J24" i="23"/>
  <c r="I24" i="23"/>
  <c r="H24" i="23"/>
  <c r="G24" i="23"/>
  <c r="F24" i="23"/>
  <c r="E24" i="23"/>
  <c r="D24" i="23"/>
  <c r="C24" i="23"/>
  <c r="J23" i="23"/>
  <c r="I23" i="23"/>
  <c r="H23" i="23"/>
  <c r="G23" i="23"/>
  <c r="F23" i="23"/>
  <c r="E23" i="23"/>
  <c r="D23" i="23"/>
  <c r="C23" i="23"/>
  <c r="J22" i="23"/>
  <c r="J21" i="23" s="1"/>
  <c r="I22" i="23"/>
  <c r="I55" i="23" s="1"/>
  <c r="H22" i="23"/>
  <c r="H55" i="23" s="1"/>
  <c r="G22" i="23"/>
  <c r="G55" i="23" s="1"/>
  <c r="F22" i="23"/>
  <c r="F55" i="23" s="1"/>
  <c r="E22" i="23"/>
  <c r="E55" i="23" s="1"/>
  <c r="D22" i="23"/>
  <c r="D55" i="23" s="1"/>
  <c r="C22" i="23"/>
  <c r="C21" i="23" s="1"/>
  <c r="N21" i="23"/>
  <c r="M21" i="23"/>
  <c r="L21" i="23"/>
  <c r="K21" i="23"/>
  <c r="J20" i="23"/>
  <c r="I20" i="23"/>
  <c r="H20" i="23"/>
  <c r="G20" i="23"/>
  <c r="F20" i="23"/>
  <c r="E20" i="23"/>
  <c r="D20" i="23"/>
  <c r="C20" i="23"/>
  <c r="J19" i="23"/>
  <c r="I19" i="23"/>
  <c r="H19" i="23"/>
  <c r="G19" i="23"/>
  <c r="F19" i="23"/>
  <c r="E19" i="23"/>
  <c r="D19" i="23"/>
  <c r="D18" i="23" s="1"/>
  <c r="C19" i="23"/>
  <c r="C18" i="23" s="1"/>
  <c r="N18" i="23"/>
  <c r="M18" i="23"/>
  <c r="L18" i="23"/>
  <c r="K18" i="23"/>
  <c r="J18" i="23"/>
  <c r="I18" i="23"/>
  <c r="H18" i="23"/>
  <c r="F18" i="23"/>
  <c r="E18" i="23"/>
  <c r="J17" i="23"/>
  <c r="I17" i="23"/>
  <c r="H17" i="23"/>
  <c r="G17" i="23"/>
  <c r="F17" i="23"/>
  <c r="E17" i="23"/>
  <c r="D17" i="23"/>
  <c r="C17" i="23"/>
  <c r="J16" i="23"/>
  <c r="I16" i="23"/>
  <c r="H16" i="23"/>
  <c r="G16" i="23"/>
  <c r="F16" i="23"/>
  <c r="E16" i="23"/>
  <c r="D16" i="23"/>
  <c r="D15" i="23" s="1"/>
  <c r="C16" i="23"/>
  <c r="N15" i="23"/>
  <c r="M15" i="23"/>
  <c r="L15" i="23"/>
  <c r="K15" i="23"/>
  <c r="J15" i="23"/>
  <c r="I15" i="23"/>
  <c r="H15" i="23"/>
  <c r="G15" i="23"/>
  <c r="F15" i="23"/>
  <c r="J14" i="23"/>
  <c r="I14" i="23"/>
  <c r="H14" i="23"/>
  <c r="G14" i="23"/>
  <c r="F14" i="23"/>
  <c r="E14" i="23"/>
  <c r="D14" i="23"/>
  <c r="C14" i="23"/>
  <c r="J13" i="23"/>
  <c r="I13" i="23"/>
  <c r="H13" i="23"/>
  <c r="H12" i="23" s="1"/>
  <c r="G13" i="23"/>
  <c r="G12" i="23" s="1"/>
  <c r="F13" i="23"/>
  <c r="E13" i="23"/>
  <c r="E12" i="23" s="1"/>
  <c r="D13" i="23"/>
  <c r="C13" i="23"/>
  <c r="C12" i="23" s="1"/>
  <c r="N12" i="23"/>
  <c r="M12" i="23"/>
  <c r="L12" i="23"/>
  <c r="K12" i="23"/>
  <c r="J11" i="23"/>
  <c r="I11" i="23"/>
  <c r="H11" i="23"/>
  <c r="G11" i="23"/>
  <c r="F11" i="23"/>
  <c r="E11" i="23"/>
  <c r="D11" i="23"/>
  <c r="C11" i="23"/>
  <c r="J10" i="23"/>
  <c r="I10" i="23"/>
  <c r="H10" i="23"/>
  <c r="G10" i="23"/>
  <c r="F10" i="23"/>
  <c r="E10" i="23"/>
  <c r="D10" i="23"/>
  <c r="C10" i="23"/>
  <c r="N9" i="23"/>
  <c r="M9" i="23"/>
  <c r="L9" i="23"/>
  <c r="K9" i="23"/>
  <c r="J9" i="23"/>
  <c r="I9" i="23"/>
  <c r="H9" i="23"/>
  <c r="G9" i="23"/>
  <c r="F9" i="23"/>
  <c r="E9" i="23"/>
  <c r="D9" i="23"/>
  <c r="C9" i="23"/>
  <c r="J8" i="23"/>
  <c r="I8" i="23"/>
  <c r="H8" i="23"/>
  <c r="G8" i="23"/>
  <c r="F8" i="23"/>
  <c r="E8" i="23"/>
  <c r="D8" i="23"/>
  <c r="C8" i="23"/>
  <c r="J7" i="23"/>
  <c r="I7" i="23"/>
  <c r="H7" i="23"/>
  <c r="G7" i="23"/>
  <c r="F7" i="23"/>
  <c r="E7" i="23"/>
  <c r="D7" i="23"/>
  <c r="C7" i="23"/>
  <c r="N6" i="23"/>
  <c r="M6" i="23"/>
  <c r="L6" i="23"/>
  <c r="K6" i="23"/>
  <c r="J6" i="23"/>
  <c r="I6" i="23"/>
  <c r="H6" i="23"/>
  <c r="G6" i="23"/>
  <c r="F6" i="23"/>
  <c r="E6" i="23"/>
  <c r="D6" i="23"/>
  <c r="C6" i="23"/>
  <c r="J5" i="23"/>
  <c r="I5" i="23"/>
  <c r="H5" i="23"/>
  <c r="G5" i="23"/>
  <c r="F5" i="23"/>
  <c r="E5" i="23"/>
  <c r="D5" i="23"/>
  <c r="C5" i="23"/>
  <c r="J4" i="23"/>
  <c r="I4" i="23"/>
  <c r="I3" i="23" s="1"/>
  <c r="H4" i="23"/>
  <c r="H3" i="23" s="1"/>
  <c r="G4" i="23"/>
  <c r="G3" i="23" s="1"/>
  <c r="F4" i="23"/>
  <c r="F3" i="23" s="1"/>
  <c r="E4" i="23"/>
  <c r="E3" i="23" s="1"/>
  <c r="D4" i="23"/>
  <c r="C4" i="23"/>
  <c r="N3" i="23"/>
  <c r="M3" i="23"/>
  <c r="L3" i="23"/>
  <c r="K3" i="23"/>
  <c r="J3" i="23"/>
  <c r="J50" i="9"/>
  <c r="J49" i="9"/>
  <c r="J47" i="9"/>
  <c r="J46" i="9"/>
  <c r="J44" i="9"/>
  <c r="J43" i="9"/>
  <c r="J41" i="9"/>
  <c r="J40" i="9"/>
  <c r="J38" i="9"/>
  <c r="J37" i="9"/>
  <c r="J35" i="9"/>
  <c r="J34" i="9"/>
  <c r="J32" i="9"/>
  <c r="J31" i="9"/>
  <c r="J29" i="9"/>
  <c r="J28" i="9"/>
  <c r="J26" i="9"/>
  <c r="J25" i="9"/>
  <c r="J23" i="9"/>
  <c r="J22" i="9"/>
  <c r="J20" i="9"/>
  <c r="J19" i="9"/>
  <c r="J17" i="9"/>
  <c r="J16" i="9"/>
  <c r="J14" i="9"/>
  <c r="J13" i="9"/>
  <c r="J11" i="9"/>
  <c r="J10" i="9"/>
  <c r="J8" i="9"/>
  <c r="J7" i="9"/>
  <c r="J5" i="9"/>
  <c r="J4" i="9"/>
  <c r="I44" i="9"/>
  <c r="I43" i="9"/>
  <c r="I41" i="9"/>
  <c r="I40" i="9"/>
  <c r="I26" i="9"/>
  <c r="I25" i="9"/>
  <c r="I50" i="9"/>
  <c r="I49" i="9"/>
  <c r="I14" i="9"/>
  <c r="H26" i="9"/>
  <c r="H25" i="9"/>
  <c r="C45" i="23" l="1"/>
  <c r="C15" i="23"/>
  <c r="C3" i="23"/>
  <c r="I21" i="23"/>
  <c r="I54" i="23" s="1"/>
  <c r="I56" i="23" s="1"/>
  <c r="D12" i="23"/>
  <c r="C48" i="23"/>
  <c r="G18" i="23"/>
  <c r="F21" i="23"/>
  <c r="F54" i="23" s="1"/>
  <c r="F56" i="23" s="1"/>
  <c r="G30" i="23"/>
  <c r="C42" i="23"/>
  <c r="F12" i="23"/>
  <c r="J12" i="23"/>
  <c r="D33" i="23"/>
  <c r="E33" i="23"/>
  <c r="D21" i="23"/>
  <c r="D54" i="23" s="1"/>
  <c r="D56" i="23" s="1"/>
  <c r="C39" i="23"/>
  <c r="C30" i="23"/>
  <c r="O30" i="23" s="1"/>
  <c r="E21" i="23"/>
  <c r="E54" i="23" s="1"/>
  <c r="E56" i="23" s="1"/>
  <c r="E15" i="23"/>
  <c r="O15" i="23" s="1"/>
  <c r="F33" i="23"/>
  <c r="G21" i="23"/>
  <c r="G54" i="23" s="1"/>
  <c r="G56" i="23" s="1"/>
  <c r="I30" i="23"/>
  <c r="I12" i="23"/>
  <c r="O12" i="23" s="1"/>
  <c r="I39" i="23"/>
  <c r="H21" i="23"/>
  <c r="H54" i="23" s="1"/>
  <c r="H56" i="23" s="1"/>
  <c r="G57" i="23"/>
  <c r="F48" i="23"/>
  <c r="H57" i="23"/>
  <c r="E52" i="23"/>
  <c r="I58" i="23"/>
  <c r="D3" i="23"/>
  <c r="O3" i="23" s="1"/>
  <c r="H58" i="23"/>
  <c r="G58" i="23"/>
  <c r="F58" i="23"/>
  <c r="E48" i="23"/>
  <c r="E57" i="23" s="1"/>
  <c r="G52" i="23"/>
  <c r="F52" i="23"/>
  <c r="E58" i="23"/>
  <c r="D57" i="23"/>
  <c r="D58" i="23"/>
  <c r="D52" i="23"/>
  <c r="O4" i="23"/>
  <c r="O5" i="23"/>
  <c r="O10" i="23"/>
  <c r="O11" i="23"/>
  <c r="O13" i="23"/>
  <c r="O14" i="23"/>
  <c r="O17" i="23"/>
  <c r="O18" i="23"/>
  <c r="O19" i="23"/>
  <c r="O20" i="23"/>
  <c r="O22" i="23"/>
  <c r="O23" i="23"/>
  <c r="O24" i="23"/>
  <c r="O25" i="23"/>
  <c r="O26" i="23"/>
  <c r="O27" i="23"/>
  <c r="O29" i="23"/>
  <c r="O31" i="23"/>
  <c r="O32" i="23"/>
  <c r="O34" i="23"/>
  <c r="O35" i="23"/>
  <c r="O36" i="23"/>
  <c r="O37" i="23"/>
  <c r="O38" i="23"/>
  <c r="O40" i="23"/>
  <c r="O41" i="23"/>
  <c r="O42" i="23"/>
  <c r="O43" i="23"/>
  <c r="O44" i="23"/>
  <c r="O45" i="23"/>
  <c r="O46" i="23"/>
  <c r="O47" i="23"/>
  <c r="O49" i="23"/>
  <c r="O50" i="23"/>
  <c r="O7" i="23"/>
  <c r="C54" i="23"/>
  <c r="O28" i="23"/>
  <c r="O16" i="23"/>
  <c r="C58" i="23"/>
  <c r="C55" i="23"/>
  <c r="O9" i="23"/>
  <c r="C52" i="23"/>
  <c r="O8" i="23"/>
  <c r="O6" i="23"/>
  <c r="G51" i="23"/>
  <c r="E51" i="23"/>
  <c r="D51" i="23"/>
  <c r="I13" i="9"/>
  <c r="I8" i="9"/>
  <c r="I7" i="9"/>
  <c r="I35" i="9"/>
  <c r="I34" i="9"/>
  <c r="I20" i="9"/>
  <c r="I19" i="9"/>
  <c r="I5" i="9"/>
  <c r="I47" i="9"/>
  <c r="I46" i="9"/>
  <c r="I38" i="9"/>
  <c r="I37" i="9"/>
  <c r="I32" i="9"/>
  <c r="I31" i="9"/>
  <c r="I29" i="9"/>
  <c r="I28" i="9"/>
  <c r="I23" i="9"/>
  <c r="I22" i="9"/>
  <c r="I17" i="9"/>
  <c r="I16" i="9"/>
  <c r="I11" i="9"/>
  <c r="I10" i="9"/>
  <c r="I4" i="9"/>
  <c r="H50" i="9"/>
  <c r="H49" i="9"/>
  <c r="H41" i="9"/>
  <c r="H40" i="9"/>
  <c r="H11" i="9"/>
  <c r="H10" i="9"/>
  <c r="H5" i="9"/>
  <c r="H4" i="9"/>
  <c r="G41" i="9"/>
  <c r="G40" i="9"/>
  <c r="G26" i="9"/>
  <c r="G25" i="9"/>
  <c r="F41" i="9"/>
  <c r="F39" i="9" s="1"/>
  <c r="F40" i="9"/>
  <c r="F26" i="9"/>
  <c r="F25" i="9"/>
  <c r="H47" i="9"/>
  <c r="H45" i="9" s="1"/>
  <c r="H46" i="9"/>
  <c r="H44" i="9"/>
  <c r="H43" i="9"/>
  <c r="H38" i="9"/>
  <c r="H37" i="9"/>
  <c r="H35" i="9"/>
  <c r="H34" i="9"/>
  <c r="H32" i="9"/>
  <c r="H31" i="9"/>
  <c r="H29" i="9"/>
  <c r="H28" i="9"/>
  <c r="H23" i="9"/>
  <c r="H22" i="9"/>
  <c r="H20" i="9"/>
  <c r="H19" i="9"/>
  <c r="H17" i="9"/>
  <c r="H16" i="9"/>
  <c r="H14" i="9"/>
  <c r="H13" i="9"/>
  <c r="H8" i="9"/>
  <c r="H7" i="9"/>
  <c r="G50" i="9"/>
  <c r="G49" i="9"/>
  <c r="G47" i="9"/>
  <c r="G46" i="9"/>
  <c r="G44" i="9"/>
  <c r="G43" i="9"/>
  <c r="G38" i="9"/>
  <c r="G37" i="9"/>
  <c r="G35" i="9"/>
  <c r="G34" i="9"/>
  <c r="G32" i="9"/>
  <c r="G31" i="9"/>
  <c r="G29" i="9"/>
  <c r="G28" i="9"/>
  <c r="G23" i="9"/>
  <c r="G21" i="9" s="1"/>
  <c r="G22" i="9"/>
  <c r="G20" i="9"/>
  <c r="G19" i="9"/>
  <c r="G17" i="9"/>
  <c r="G16" i="9"/>
  <c r="G14" i="9"/>
  <c r="G13" i="9"/>
  <c r="G11" i="9"/>
  <c r="G10" i="9"/>
  <c r="G8" i="9"/>
  <c r="G7" i="9"/>
  <c r="G5" i="9"/>
  <c r="G4" i="9"/>
  <c r="F50" i="9"/>
  <c r="F49" i="9"/>
  <c r="F47" i="9"/>
  <c r="F46" i="9"/>
  <c r="F44" i="9"/>
  <c r="F43" i="9"/>
  <c r="F38" i="9"/>
  <c r="F37" i="9"/>
  <c r="F35" i="9"/>
  <c r="F34" i="9"/>
  <c r="F32" i="9"/>
  <c r="F31" i="9"/>
  <c r="F29" i="9"/>
  <c r="F28" i="9"/>
  <c r="F23" i="9"/>
  <c r="F22" i="9"/>
  <c r="F20" i="9"/>
  <c r="F19" i="9"/>
  <c r="F17" i="9"/>
  <c r="F16" i="9"/>
  <c r="F14" i="9"/>
  <c r="F13" i="9"/>
  <c r="F11" i="9"/>
  <c r="F10" i="9"/>
  <c r="I48" i="9"/>
  <c r="J48" i="9"/>
  <c r="K48" i="9"/>
  <c r="L48" i="9"/>
  <c r="M48" i="9"/>
  <c r="N48" i="9"/>
  <c r="F45" i="9"/>
  <c r="J45" i="9"/>
  <c r="K45" i="9"/>
  <c r="L45" i="9"/>
  <c r="M45" i="9"/>
  <c r="N45" i="9"/>
  <c r="I42" i="9"/>
  <c r="J42" i="9"/>
  <c r="K42" i="9"/>
  <c r="L42" i="9"/>
  <c r="M42" i="9"/>
  <c r="N42" i="9"/>
  <c r="G39" i="9"/>
  <c r="H39" i="9"/>
  <c r="I39" i="9"/>
  <c r="J39" i="9"/>
  <c r="K39" i="9"/>
  <c r="L39" i="9"/>
  <c r="M39" i="9"/>
  <c r="N39" i="9"/>
  <c r="J36" i="9"/>
  <c r="K36" i="9"/>
  <c r="L36" i="9"/>
  <c r="M36" i="9"/>
  <c r="N36" i="9"/>
  <c r="G33" i="9"/>
  <c r="J33" i="9"/>
  <c r="K33" i="9"/>
  <c r="L33" i="9"/>
  <c r="M33" i="9"/>
  <c r="N33" i="9"/>
  <c r="I30" i="9"/>
  <c r="J30" i="9"/>
  <c r="K30" i="9"/>
  <c r="L30" i="9"/>
  <c r="M30" i="9"/>
  <c r="N30" i="9"/>
  <c r="G27" i="9"/>
  <c r="J27" i="9"/>
  <c r="K27" i="9"/>
  <c r="L27" i="9"/>
  <c r="M27" i="9"/>
  <c r="N27" i="9"/>
  <c r="G24" i="9"/>
  <c r="H24" i="9"/>
  <c r="I24" i="9"/>
  <c r="J24" i="9"/>
  <c r="K24" i="9"/>
  <c r="L24" i="9"/>
  <c r="M24" i="9"/>
  <c r="N24" i="9"/>
  <c r="H21" i="9"/>
  <c r="I21" i="9"/>
  <c r="J21" i="9"/>
  <c r="K21" i="9"/>
  <c r="L21" i="9"/>
  <c r="M21" i="9"/>
  <c r="N21" i="9"/>
  <c r="G18" i="9"/>
  <c r="H18" i="9"/>
  <c r="I18" i="9"/>
  <c r="J18" i="9"/>
  <c r="K18" i="9"/>
  <c r="L18" i="9"/>
  <c r="M18" i="9"/>
  <c r="N18" i="9"/>
  <c r="G15" i="9"/>
  <c r="J15" i="9"/>
  <c r="K15" i="9"/>
  <c r="L15" i="9"/>
  <c r="M15" i="9"/>
  <c r="N15" i="9"/>
  <c r="I12" i="9"/>
  <c r="J12" i="9"/>
  <c r="K12" i="9"/>
  <c r="L12" i="9"/>
  <c r="M12" i="9"/>
  <c r="N12" i="9"/>
  <c r="G9" i="9"/>
  <c r="H9" i="9"/>
  <c r="I9" i="9"/>
  <c r="J9" i="9"/>
  <c r="K9" i="9"/>
  <c r="L9" i="9"/>
  <c r="M9" i="9"/>
  <c r="N9" i="9"/>
  <c r="G6" i="9"/>
  <c r="I6" i="9"/>
  <c r="J6" i="9"/>
  <c r="K6" i="9"/>
  <c r="L6" i="9"/>
  <c r="M6" i="9"/>
  <c r="N6" i="9"/>
  <c r="H3" i="9"/>
  <c r="J3" i="9"/>
  <c r="L3" i="9"/>
  <c r="M3" i="9"/>
  <c r="N3" i="9"/>
  <c r="F8" i="9"/>
  <c r="F7" i="9"/>
  <c r="F5" i="9"/>
  <c r="F4" i="9"/>
  <c r="G42" i="9" l="1"/>
  <c r="C51" i="23"/>
  <c r="C57" i="23"/>
  <c r="F48" i="9"/>
  <c r="O21" i="23"/>
  <c r="H48" i="9"/>
  <c r="F57" i="23"/>
  <c r="I15" i="9"/>
  <c r="F27" i="9"/>
  <c r="G12" i="9"/>
  <c r="H12" i="9"/>
  <c r="H42" i="9"/>
  <c r="H36" i="9"/>
  <c r="H6" i="9"/>
  <c r="G3" i="9"/>
  <c r="O33" i="23"/>
  <c r="F51" i="23"/>
  <c r="F53" i="23" s="1"/>
  <c r="I27" i="9"/>
  <c r="H27" i="9"/>
  <c r="G59" i="23"/>
  <c r="F15" i="9"/>
  <c r="G30" i="9"/>
  <c r="G36" i="9"/>
  <c r="G45" i="9"/>
  <c r="H30" i="9"/>
  <c r="I33" i="9"/>
  <c r="I51" i="23"/>
  <c r="I36" i="9"/>
  <c r="O39" i="23"/>
  <c r="I57" i="23"/>
  <c r="I59" i="23" s="1"/>
  <c r="H33" i="9"/>
  <c r="F12" i="9"/>
  <c r="G48" i="9"/>
  <c r="G53" i="23"/>
  <c r="F33" i="9"/>
  <c r="F18" i="9"/>
  <c r="O48" i="23"/>
  <c r="E53" i="23"/>
  <c r="F24" i="9"/>
  <c r="I3" i="9"/>
  <c r="F3" i="9"/>
  <c r="F21" i="9"/>
  <c r="H15" i="9"/>
  <c r="F9" i="9"/>
  <c r="F30" i="9"/>
  <c r="F36" i="9"/>
  <c r="F59" i="23"/>
  <c r="D59" i="23"/>
  <c r="I45" i="9"/>
  <c r="F42" i="9"/>
  <c r="E59" i="23"/>
  <c r="F6" i="9"/>
  <c r="J58" i="23"/>
  <c r="O58" i="23" s="1"/>
  <c r="D53" i="23"/>
  <c r="C53" i="23"/>
  <c r="J52" i="23"/>
  <c r="H52" i="23"/>
  <c r="I52" i="23" s="1"/>
  <c r="C59" i="23"/>
  <c r="J55" i="23"/>
  <c r="O55" i="23" s="1"/>
  <c r="C56" i="23"/>
  <c r="J51" i="23"/>
  <c r="J54" i="23" s="1"/>
  <c r="J57" i="23" s="1"/>
  <c r="H51" i="23"/>
  <c r="H59" i="23"/>
  <c r="E50" i="9"/>
  <c r="E49" i="9"/>
  <c r="E47" i="9"/>
  <c r="E46" i="9"/>
  <c r="E44" i="9"/>
  <c r="E43" i="9"/>
  <c r="E42" i="9" s="1"/>
  <c r="E41" i="9"/>
  <c r="E40" i="9"/>
  <c r="E38" i="9"/>
  <c r="E37" i="9"/>
  <c r="E35" i="9"/>
  <c r="E34" i="9"/>
  <c r="E32" i="9"/>
  <c r="E31" i="9"/>
  <c r="E30" i="9" s="1"/>
  <c r="E29" i="9"/>
  <c r="E28" i="9"/>
  <c r="E26" i="9"/>
  <c r="E25" i="9"/>
  <c r="E23" i="9"/>
  <c r="E22" i="9"/>
  <c r="E20" i="9"/>
  <c r="E19" i="9"/>
  <c r="E17" i="9"/>
  <c r="E16" i="9"/>
  <c r="E14" i="9"/>
  <c r="E13" i="9"/>
  <c r="E11" i="9"/>
  <c r="E10" i="9"/>
  <c r="E8" i="9"/>
  <c r="E7" i="9"/>
  <c r="E5" i="9"/>
  <c r="E4" i="9"/>
  <c r="D46" i="9"/>
  <c r="D50" i="9"/>
  <c r="D47" i="9"/>
  <c r="D44" i="9"/>
  <c r="D35" i="9"/>
  <c r="D41" i="9"/>
  <c r="D38" i="9"/>
  <c r="D32" i="9"/>
  <c r="D29" i="9"/>
  <c r="D26" i="9"/>
  <c r="D23" i="9"/>
  <c r="D20" i="9"/>
  <c r="D17" i="9"/>
  <c r="D14" i="9"/>
  <c r="D11" i="9"/>
  <c r="D8" i="9"/>
  <c r="D5" i="9"/>
  <c r="D49" i="9"/>
  <c r="D48" i="9" s="1"/>
  <c r="D43" i="9"/>
  <c r="D40" i="9"/>
  <c r="D37" i="9"/>
  <c r="D34" i="9"/>
  <c r="D33" i="9" s="1"/>
  <c r="D31" i="9"/>
  <c r="D28" i="9"/>
  <c r="D25" i="9"/>
  <c r="D22" i="9"/>
  <c r="D19" i="9"/>
  <c r="D16" i="9"/>
  <c r="D13" i="9"/>
  <c r="D10" i="9"/>
  <c r="D7" i="9"/>
  <c r="D4" i="9"/>
  <c r="C50" i="9"/>
  <c r="C47" i="9"/>
  <c r="C44" i="9"/>
  <c r="C41" i="9"/>
  <c r="C38" i="9"/>
  <c r="C35" i="9"/>
  <c r="C32" i="9"/>
  <c r="C29" i="9"/>
  <c r="C26" i="9"/>
  <c r="C23" i="9"/>
  <c r="C20" i="9"/>
  <c r="C17" i="9"/>
  <c r="C14" i="9"/>
  <c r="C11" i="9"/>
  <c r="C8" i="9"/>
  <c r="C49" i="9"/>
  <c r="C46" i="9"/>
  <c r="C43" i="9"/>
  <c r="C40" i="9"/>
  <c r="C37" i="9"/>
  <c r="C34" i="9"/>
  <c r="C31" i="9"/>
  <c r="C28" i="9"/>
  <c r="C25" i="9"/>
  <c r="C22" i="9"/>
  <c r="C19" i="9"/>
  <c r="Q19" i="9" s="1"/>
  <c r="C16" i="9"/>
  <c r="C13" i="9"/>
  <c r="C12" i="9" s="1"/>
  <c r="C10" i="9"/>
  <c r="C7" i="9"/>
  <c r="C5" i="9"/>
  <c r="C4" i="9"/>
  <c r="N51" i="9"/>
  <c r="M51" i="9"/>
  <c r="L51" i="9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2" i="11"/>
  <c r="L2" i="11"/>
  <c r="L3" i="11"/>
  <c r="L4" i="1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52" i="9"/>
  <c r="K17" i="11"/>
  <c r="K16" i="11"/>
  <c r="K15" i="11"/>
  <c r="K14" i="11"/>
  <c r="K13" i="11"/>
  <c r="K12" i="11"/>
  <c r="K11" i="11"/>
  <c r="K10" i="11"/>
  <c r="K9" i="11"/>
  <c r="K8" i="11"/>
  <c r="K7" i="11"/>
  <c r="K6" i="11"/>
  <c r="K5" i="11"/>
  <c r="K4" i="11"/>
  <c r="K3" i="11"/>
  <c r="K2" i="11"/>
  <c r="F52" i="9"/>
  <c r="G52" i="9"/>
  <c r="H52" i="9"/>
  <c r="I52" i="9"/>
  <c r="Q43" i="9"/>
  <c r="Q34" i="9"/>
  <c r="Q10" i="9"/>
  <c r="G51" i="9"/>
  <c r="H51" i="9"/>
  <c r="K51" i="9"/>
  <c r="K52" i="9"/>
  <c r="J8" i="11"/>
  <c r="J9" i="11"/>
  <c r="J10" i="11"/>
  <c r="J11" i="11"/>
  <c r="J12" i="11"/>
  <c r="J13" i="11"/>
  <c r="J14" i="11"/>
  <c r="J15" i="11"/>
  <c r="J16" i="11"/>
  <c r="J17" i="11"/>
  <c r="J3" i="11"/>
  <c r="J4" i="11"/>
  <c r="J5" i="11"/>
  <c r="J6" i="11"/>
  <c r="J7" i="11"/>
  <c r="J2" i="11"/>
  <c r="J52" i="9"/>
  <c r="C48" i="9" l="1"/>
  <c r="I51" i="9"/>
  <c r="I53" i="9" s="1"/>
  <c r="E3" i="9"/>
  <c r="E48" i="9"/>
  <c r="E21" i="9"/>
  <c r="E9" i="9"/>
  <c r="D9" i="9"/>
  <c r="C36" i="9"/>
  <c r="D12" i="9"/>
  <c r="D36" i="9"/>
  <c r="I53" i="23"/>
  <c r="F51" i="9"/>
  <c r="F53" i="9" s="1"/>
  <c r="E36" i="9"/>
  <c r="E24" i="9"/>
  <c r="E27" i="9"/>
  <c r="E18" i="9"/>
  <c r="D24" i="9"/>
  <c r="E12" i="9"/>
  <c r="E6" i="9"/>
  <c r="Q22" i="9"/>
  <c r="D18" i="9"/>
  <c r="D30" i="9"/>
  <c r="D39" i="9"/>
  <c r="D42" i="9"/>
  <c r="Q28" i="9"/>
  <c r="Q40" i="9"/>
  <c r="D45" i="9"/>
  <c r="H53" i="9"/>
  <c r="Q7" i="9"/>
  <c r="Q31" i="9"/>
  <c r="E52" i="9"/>
  <c r="D27" i="9"/>
  <c r="D21" i="9"/>
  <c r="D15" i="9"/>
  <c r="D6" i="9"/>
  <c r="D3" i="9"/>
  <c r="D52" i="9"/>
  <c r="Q46" i="9"/>
  <c r="Q16" i="9"/>
  <c r="C24" i="9"/>
  <c r="C9" i="9"/>
  <c r="Q9" i="9" s="1"/>
  <c r="Q11" i="9" s="1"/>
  <c r="C21" i="9"/>
  <c r="C33" i="9"/>
  <c r="C45" i="9"/>
  <c r="H53" i="23"/>
  <c r="C3" i="9"/>
  <c r="J53" i="23"/>
  <c r="J59" i="23"/>
  <c r="O59" i="23" s="1"/>
  <c r="O57" i="23"/>
  <c r="O54" i="23"/>
  <c r="O51" i="23"/>
  <c r="G53" i="9"/>
  <c r="O52" i="23"/>
  <c r="E15" i="9"/>
  <c r="E33" i="9"/>
  <c r="E39" i="9"/>
  <c r="E45" i="9"/>
  <c r="J56" i="23"/>
  <c r="O56" i="23" s="1"/>
  <c r="C18" i="9"/>
  <c r="C30" i="9"/>
  <c r="C42" i="9"/>
  <c r="Q42" i="9" s="1"/>
  <c r="Q44" i="9" s="1"/>
  <c r="Q4" i="9"/>
  <c r="Q13" i="9"/>
  <c r="Q25" i="9"/>
  <c r="Q37" i="9"/>
  <c r="Q49" i="9"/>
  <c r="C15" i="9"/>
  <c r="C27" i="9"/>
  <c r="Q27" i="9" s="1"/>
  <c r="Q29" i="9" s="1"/>
  <c r="C39" i="9"/>
  <c r="C6" i="9"/>
  <c r="L53" i="9"/>
  <c r="K53" i="9"/>
  <c r="Q48" i="9"/>
  <c r="Q12" i="9"/>
  <c r="Q36" i="9"/>
  <c r="C52" i="9"/>
  <c r="J51" i="9"/>
  <c r="J53" i="9" s="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2" i="11"/>
  <c r="O4" i="9"/>
  <c r="B4" i="25" s="1"/>
  <c r="H3" i="11"/>
  <c r="H4" i="11"/>
  <c r="H5" i="11"/>
  <c r="H6" i="11"/>
  <c r="H7" i="11"/>
  <c r="H8" i="11"/>
  <c r="H9" i="11"/>
  <c r="H10" i="11"/>
  <c r="H11" i="11"/>
  <c r="H12" i="11"/>
  <c r="H13" i="11"/>
  <c r="H14" i="11"/>
  <c r="H15" i="11"/>
  <c r="H16" i="11"/>
  <c r="H17" i="11"/>
  <c r="H2" i="11"/>
  <c r="Q24" i="9" l="1"/>
  <c r="Q26" i="9" s="1"/>
  <c r="Q30" i="9"/>
  <c r="Q32" i="9" s="1"/>
  <c r="Q18" i="9"/>
  <c r="Q20" i="9" s="1"/>
  <c r="O53" i="23"/>
  <c r="Q39" i="9"/>
  <c r="Q41" i="9" s="1"/>
  <c r="Q6" i="9"/>
  <c r="Q8" i="9" s="1"/>
  <c r="Q45" i="9"/>
  <c r="Q47" i="9" s="1"/>
  <c r="Q3" i="9"/>
  <c r="Q5" i="9" s="1"/>
  <c r="Q21" i="9"/>
  <c r="Q23" i="9" s="1"/>
  <c r="D51" i="9"/>
  <c r="D53" i="9" s="1"/>
  <c r="E51" i="9"/>
  <c r="E53" i="9" s="1"/>
  <c r="Q33" i="9"/>
  <c r="Q35" i="9" s="1"/>
  <c r="Q15" i="9"/>
  <c r="Q17" i="9" s="1"/>
  <c r="Q52" i="9"/>
  <c r="Q50" i="9"/>
  <c r="O3" i="9"/>
  <c r="O5" i="9" s="1"/>
  <c r="O9" i="9"/>
  <c r="Q38" i="9"/>
  <c r="Q14" i="9"/>
  <c r="G7" i="11"/>
  <c r="G4" i="11"/>
  <c r="G5" i="11"/>
  <c r="G17" i="11"/>
  <c r="G16" i="11"/>
  <c r="G15" i="11"/>
  <c r="G14" i="11"/>
  <c r="G13" i="11"/>
  <c r="G12" i="11"/>
  <c r="G11" i="11"/>
  <c r="G10" i="11"/>
  <c r="G9" i="11"/>
  <c r="G8" i="11"/>
  <c r="G6" i="11"/>
  <c r="G2" i="11"/>
  <c r="O49" i="9"/>
  <c r="B19" i="25" s="1"/>
  <c r="O48" i="9"/>
  <c r="O46" i="9"/>
  <c r="B18" i="25" s="1"/>
  <c r="O45" i="9"/>
  <c r="O43" i="9"/>
  <c r="B17" i="25" s="1"/>
  <c r="O42" i="9"/>
  <c r="O40" i="9"/>
  <c r="B16" i="25" s="1"/>
  <c r="O39" i="9"/>
  <c r="O37" i="9"/>
  <c r="B15" i="25" s="1"/>
  <c r="O36" i="9"/>
  <c r="O34" i="9"/>
  <c r="B14" i="25" s="1"/>
  <c r="O33" i="9"/>
  <c r="O31" i="9"/>
  <c r="B13" i="25" s="1"/>
  <c r="O30" i="9"/>
  <c r="O28" i="9"/>
  <c r="B12" i="25" s="1"/>
  <c r="O27" i="9"/>
  <c r="O25" i="9"/>
  <c r="B11" i="25" s="1"/>
  <c r="O24" i="9"/>
  <c r="O22" i="9"/>
  <c r="B10" i="25" s="1"/>
  <c r="O21" i="9"/>
  <c r="O19" i="9"/>
  <c r="B9" i="25" s="1"/>
  <c r="O18" i="9"/>
  <c r="O16" i="9"/>
  <c r="B8" i="25" s="1"/>
  <c r="O15" i="9"/>
  <c r="O13" i="9"/>
  <c r="B7" i="25" s="1"/>
  <c r="O10" i="9"/>
  <c r="B6" i="25" s="1"/>
  <c r="O7" i="9"/>
  <c r="B5" i="25" s="1"/>
  <c r="O6" i="9"/>
  <c r="G3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2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2" i="11"/>
  <c r="B3" i="11"/>
  <c r="B4" i="11"/>
  <c r="B5" i="11"/>
  <c r="B6" i="11"/>
  <c r="B7" i="11"/>
  <c r="B8" i="11"/>
  <c r="B9" i="11"/>
  <c r="B10" i="11"/>
  <c r="B11" i="11"/>
  <c r="B12" i="11"/>
  <c r="B13" i="11"/>
  <c r="B14" i="11"/>
  <c r="B15" i="11"/>
  <c r="B16" i="11"/>
  <c r="B17" i="11"/>
  <c r="B2" i="11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2" i="11"/>
  <c r="O12" i="9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2" i="11"/>
  <c r="M52" i="9"/>
  <c r="M53" i="9" s="1"/>
  <c r="N52" i="9"/>
  <c r="N53" i="9" s="1"/>
  <c r="C51" i="9"/>
  <c r="C53" i="9" s="1"/>
  <c r="Q51" i="9" l="1"/>
  <c r="Q53" i="9" s="1"/>
  <c r="O11" i="9"/>
  <c r="O14" i="9"/>
  <c r="O35" i="9"/>
  <c r="O41" i="9"/>
  <c r="O47" i="9"/>
  <c r="N12" i="11"/>
  <c r="O26" i="9"/>
  <c r="O44" i="9"/>
  <c r="O50" i="9"/>
  <c r="O17" i="9"/>
  <c r="O38" i="9"/>
  <c r="O32" i="9"/>
  <c r="O23" i="9"/>
  <c r="O20" i="9"/>
  <c r="O8" i="9"/>
  <c r="O29" i="9"/>
  <c r="N2" i="11"/>
  <c r="N17" i="11"/>
  <c r="N16" i="11"/>
  <c r="N15" i="11"/>
  <c r="N14" i="11"/>
  <c r="N13" i="11"/>
  <c r="N11" i="11"/>
  <c r="N10" i="11"/>
  <c r="N9" i="11"/>
  <c r="N8" i="11"/>
  <c r="N7" i="11"/>
  <c r="N6" i="11"/>
  <c r="N5" i="11"/>
  <c r="N4" i="11"/>
  <c r="N3" i="11"/>
  <c r="O51" i="9"/>
  <c r="O52" i="9"/>
  <c r="O53" i="9" l="1"/>
</calcChain>
</file>

<file path=xl/sharedStrings.xml><?xml version="1.0" encoding="utf-8"?>
<sst xmlns="http://schemas.openxmlformats.org/spreadsheetml/2006/main" count="3552" uniqueCount="389">
  <si>
    <t>หน่วยบริการ</t>
  </si>
  <si>
    <t>นำเข้าข้อมูล</t>
  </si>
  <si>
    <r>
      <t>พระนครศรีอยุธยา,รพศ.</t>
    </r>
    <r>
      <rPr>
        <b/>
        <sz val="16"/>
        <rFont val="Angsana New"/>
        <family val="1"/>
      </rPr>
      <t xml:space="preserve"> (460)</t>
    </r>
  </si>
  <si>
    <r>
      <t>เสนา,รพท.</t>
    </r>
    <r>
      <rPr>
        <b/>
        <sz val="16"/>
        <rFont val="Angsana New"/>
        <family val="1"/>
      </rPr>
      <t>(160)</t>
    </r>
  </si>
  <si>
    <r>
      <t>บางไทร,รพช.</t>
    </r>
    <r>
      <rPr>
        <b/>
        <sz val="16"/>
        <rFont val="Angsana New"/>
        <family val="1"/>
      </rPr>
      <t>(30)</t>
    </r>
  </si>
  <si>
    <r>
      <t>บางบาล,รพช.</t>
    </r>
    <r>
      <rPr>
        <b/>
        <sz val="16"/>
        <rFont val="Angsana New"/>
        <family val="1"/>
      </rPr>
      <t>(30)</t>
    </r>
  </si>
  <si>
    <r>
      <t>บางปะอิน,รพช.</t>
    </r>
    <r>
      <rPr>
        <b/>
        <sz val="16"/>
        <rFont val="Angsana New"/>
        <family val="1"/>
      </rPr>
      <t>(60)</t>
    </r>
  </si>
  <si>
    <r>
      <t>บางปะหัน,รพช.</t>
    </r>
    <r>
      <rPr>
        <b/>
        <sz val="16"/>
        <rFont val="Angsana New"/>
        <family val="1"/>
      </rPr>
      <t>(30)</t>
    </r>
  </si>
  <si>
    <r>
      <t>ผักไห่,รพช.</t>
    </r>
    <r>
      <rPr>
        <b/>
        <sz val="16"/>
        <rFont val="Angsana New"/>
        <family val="1"/>
      </rPr>
      <t>(30)</t>
    </r>
  </si>
  <si>
    <r>
      <t>ภาชี,รพช.</t>
    </r>
    <r>
      <rPr>
        <b/>
        <sz val="16"/>
        <rFont val="Angsana New"/>
        <family val="1"/>
      </rPr>
      <t>(30)</t>
    </r>
  </si>
  <si>
    <r>
      <t>ลาดบัวหลวง,รพช.</t>
    </r>
    <r>
      <rPr>
        <b/>
        <sz val="16"/>
        <rFont val="Angsana New"/>
        <family val="1"/>
      </rPr>
      <t>(30)</t>
    </r>
  </si>
  <si>
    <r>
      <t>วังน้อย,รพช.</t>
    </r>
    <r>
      <rPr>
        <b/>
        <sz val="16"/>
        <rFont val="Angsana New"/>
        <family val="1"/>
      </rPr>
      <t>(30)</t>
    </r>
  </si>
  <si>
    <r>
      <t>บางซ้าย,รพช.</t>
    </r>
    <r>
      <rPr>
        <b/>
        <sz val="16"/>
        <rFont val="Angsana New"/>
        <family val="1"/>
      </rPr>
      <t>(10)</t>
    </r>
  </si>
  <si>
    <r>
      <t>อุทัย,รพช.</t>
    </r>
    <r>
      <rPr>
        <b/>
        <sz val="16"/>
        <rFont val="Angsana New"/>
        <family val="1"/>
      </rPr>
      <t>(30)</t>
    </r>
  </si>
  <si>
    <r>
      <t>มหาราช,รพช.</t>
    </r>
    <r>
      <rPr>
        <b/>
        <sz val="16"/>
        <rFont val="Angsana New"/>
        <family val="1"/>
      </rPr>
      <t>(10)</t>
    </r>
  </si>
  <si>
    <r>
      <t>บ้านแพรก,รพช.</t>
    </r>
    <r>
      <rPr>
        <b/>
        <sz val="16"/>
        <rFont val="Angsana New"/>
        <family val="1"/>
      </rPr>
      <t>(10)</t>
    </r>
  </si>
  <si>
    <r>
      <t>ท่าเรือ,รพช.</t>
    </r>
    <r>
      <rPr>
        <b/>
        <sz val="16"/>
        <rFont val="Angsana New"/>
        <family val="1"/>
      </rPr>
      <t>(30)</t>
    </r>
  </si>
  <si>
    <r>
      <t>สมเด็จพระสังฆราช(นครหลวง),รพช</t>
    </r>
    <r>
      <rPr>
        <b/>
        <sz val="16"/>
        <rFont val="Angsana New"/>
        <family val="1"/>
      </rPr>
      <t>.(30)</t>
    </r>
  </si>
  <si>
    <t>จำนวนผู้ป่วยใน</t>
  </si>
  <si>
    <t>ตุลาคม</t>
  </si>
  <si>
    <t>พฤศจิกายน</t>
  </si>
  <si>
    <t>ธันวาคม</t>
  </si>
  <si>
    <t>พระนครศรีอยุธยา</t>
  </si>
  <si>
    <t>CMI</t>
  </si>
  <si>
    <t>รายการ</t>
  </si>
  <si>
    <t>รพช.</t>
  </si>
  <si>
    <t>สมเด็จ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</si>
  <si>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</si>
  <si>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</si>
  <si>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</si>
  <si>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</si>
  <si>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</si>
  <si>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</si>
  <si>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ภาชี</t>
  </si>
  <si>
    <t>บางปะหัน</t>
  </si>
  <si>
    <t>ผักไห่</t>
  </si>
  <si>
    <t>บางปะอิน</t>
  </si>
  <si>
    <t>บางบาล</t>
  </si>
  <si>
    <t>บางไทร</t>
  </si>
  <si>
    <t>ท่าเรือ</t>
  </si>
  <si>
    <t>เสนา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</si>
  <si>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</si>
  <si>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</si>
  <si>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</si>
  <si>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</si>
  <si>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</si>
  <si>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</si>
  <si>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</si>
  <si>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</si>
  <si>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</si>
  <si>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ADJRW รวม มกราคม</t>
  </si>
  <si>
    <t>ADJRW รวม กุมภาพันธ์</t>
  </si>
  <si>
    <t>ADJRW รวม ตุลาคม</t>
  </si>
  <si>
    <t>ADJRW รวม พฤศจิกายน</t>
  </si>
  <si>
    <t>ADJRW รวม ธันวาคม</t>
  </si>
  <si>
    <t>ADJRW รวม มีนาคม</t>
  </si>
  <si>
    <t>sum ทั้งปี</t>
  </si>
  <si>
    <t>ADJRW รวม เมษายน</t>
  </si>
  <si>
    <t>ADJRW รวม พฤษภาคม</t>
  </si>
  <si>
    <t>ADJRW รวม มิถุนายน</t>
  </si>
  <si>
    <t>ADJRW รวม กรกฏาคม</t>
  </si>
  <si>
    <t>ADJRW รวม สิงหาคม</t>
  </si>
  <si>
    <t>ADJRW รวม กันยายน</t>
  </si>
  <si>
    <t>รวม</t>
  </si>
  <si>
    <t>6M</t>
  </si>
  <si>
    <t>ข้อมูล case mixed index  รายหน่วยบริการ   ปี 2554  ***ข้อมูล 12 แฟ่ม****</t>
  </si>
  <si>
    <t>ผลรวมค่าAdjRW</t>
  </si>
  <si>
    <t>60 เตียง</t>
  </si>
  <si>
    <t>30 เตียง</t>
  </si>
  <si>
    <r>
      <t>พระนครศรีอยุธยา,รพศ.</t>
    </r>
    <r>
      <rPr>
        <b/>
        <sz val="16"/>
        <rFont val="Angsana New"/>
        <family val="1"/>
      </rPr>
      <t xml:space="preserve"> (522)</t>
    </r>
  </si>
  <si>
    <r>
      <t>เสนา,รพท.</t>
    </r>
    <r>
      <rPr>
        <b/>
        <sz val="16"/>
        <rFont val="Angsana New"/>
        <family val="1"/>
      </rPr>
      <t>(180)</t>
    </r>
  </si>
  <si>
    <t>รวม 6</t>
  </si>
  <si>
    <t>ข้อมูล case mixed index  รายหน่วยบริการ   ปี 2555  ***ข้อมูล 12 แฟ่ม****</t>
  </si>
  <si>
    <t>เดือน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</si>
  <si>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</si>
  <si>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</si>
  <si>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</si>
  <si>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</si>
  <si>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</si>
  <si>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</si>
  <si>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</si>
  <si>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</si>
  <si>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</si>
  <si>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</si>
  <si>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</si>
  <si>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</si>
  <si>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 xml:space="preserve">สูตรการคํานวณ                  จํานวนผู้ป่วยในตาย X 100 </t>
  </si>
  <si>
    <t xml:space="preserve">                               จํานวนผู้ป่วยในจําหน่ายทั้งหมด </t>
  </si>
  <si>
    <t xml:space="preserve">ตัวตั้ง                        จํานวนผู้ป่วยในที่ตายในโรงพยาบาลทั้งหมดในช่วงเวลาที่กําหนด </t>
  </si>
  <si>
    <t xml:space="preserve">ตัวหาร                         จํานวนผู้ป่วยในทั้งหมดของโรงพยาบาลที่จําหน่ายในช่วงเวลาเดียวกัน </t>
  </si>
  <si>
    <t>ข้อมูลอัตราตายผู้ป่วยในอย่างหยาบ  ปี 2555***ข้อมูล 12 แฟ้ม****</t>
  </si>
  <si>
    <t>อัตราครองเตียง</t>
  </si>
  <si>
    <t>DRGIndex ต.ค. 56</t>
  </si>
  <si>
    <t>ลำดับ</t>
  </si>
  <si>
    <t>รหัส</t>
  </si>
  <si>
    <t>พื้นที่</t>
  </si>
  <si>
    <t>จำนวนผู้ป่วยในไม่นับ DiagZ38</t>
  </si>
  <si>
    <t>สัดส่วนAdjRW1-2</t>
  </si>
  <si>
    <t>สัดส่วนAdjRW&gt;2-3</t>
  </si>
  <si>
    <t>สัดส่วนAdjRW&gt;3</t>
  </si>
  <si>
    <t>วันนอน IPD</t>
  </si>
  <si>
    <t>ผลรวม RW</t>
  </si>
  <si>
    <t>CMI_AdjRW</t>
  </si>
  <si>
    <t>ร้อยละRw น้อย&lt;0.5(ไม่รวมRw_LR&lt;0.5</t>
  </si>
  <si>
    <t>พัฒนาโดย : ทีมผู้ดูแลระบบสำนักงานสาธารณสุขจังหวัดพระนครศรีอยุธยา (Administrator Of Ayutthaya Provincial Health Office)</t>
  </si>
  <si>
    <t>M1</t>
  </si>
  <si>
    <t>จำนวนผู้ป่วยตาย</t>
  </si>
  <si>
    <t>F2</t>
  </si>
  <si>
    <t>ประเภท Service Plan</t>
  </si>
  <si>
    <t>จำนวนเตียงที่ลงทะเบียน</t>
  </si>
  <si>
    <t>จำนวนเตียงจริง</t>
  </si>
  <si>
    <t>M2</t>
  </si>
  <si>
    <t>F3</t>
  </si>
  <si>
    <t>อัตราการใช้เตียง</t>
  </si>
  <si>
    <t>สัดส่วนAdjRW&lt;0.5</t>
  </si>
  <si>
    <t>สัดส่วนAdjRW 0.5-1</t>
  </si>
  <si>
    <t>A</t>
  </si>
  <si>
    <t>วันนอน IPDไม่นับ Z38</t>
  </si>
  <si>
    <r>
      <t>พระนครศรีอยุธยา,รพศ.</t>
    </r>
    <r>
      <rPr>
        <b/>
        <sz val="16"/>
        <rFont val="Angsana New"/>
        <family val="1"/>
      </rPr>
      <t xml:space="preserve"> (526)</t>
    </r>
  </si>
  <si>
    <r>
      <t>เสนา,รพท.</t>
    </r>
    <r>
      <rPr>
        <b/>
        <sz val="16"/>
        <rFont val="Angsana New"/>
        <family val="1"/>
      </rPr>
      <t>(202)</t>
    </r>
  </si>
  <si>
    <r>
      <t>สมเด็จพระสังฆราช(นครหลวง),รพช</t>
    </r>
    <r>
      <rPr>
        <b/>
        <sz val="16"/>
        <rFont val="Angsana New"/>
        <family val="1"/>
      </rPr>
      <t>.(36)</t>
    </r>
  </si>
  <si>
    <r>
      <t>บางไทร,รพช.</t>
    </r>
    <r>
      <rPr>
        <b/>
        <sz val="16"/>
        <rFont val="Angsana New"/>
        <family val="1"/>
      </rPr>
      <t>(36)</t>
    </r>
  </si>
  <si>
    <r>
      <t>บางบาล,รพช.</t>
    </r>
    <r>
      <rPr>
        <b/>
        <sz val="16"/>
        <rFont val="Angsana New"/>
        <family val="1"/>
      </rPr>
      <t>(28)</t>
    </r>
  </si>
  <si>
    <r>
      <t>บางปะอิน,รพช.</t>
    </r>
    <r>
      <rPr>
        <b/>
        <sz val="16"/>
        <rFont val="Angsana New"/>
        <family val="1"/>
      </rPr>
      <t>(40)</t>
    </r>
  </si>
  <si>
    <r>
      <t>บางปะหัน,รพช.</t>
    </r>
    <r>
      <rPr>
        <b/>
        <sz val="16"/>
        <rFont val="Angsana New"/>
        <family val="1"/>
      </rPr>
      <t>(36)</t>
    </r>
  </si>
  <si>
    <r>
      <t>ภาชี,รพช.</t>
    </r>
    <r>
      <rPr>
        <b/>
        <sz val="16"/>
        <rFont val="Angsana New"/>
        <family val="1"/>
      </rPr>
      <t>(46)</t>
    </r>
  </si>
  <si>
    <r>
      <t>วังน้อย,รพช.</t>
    </r>
    <r>
      <rPr>
        <b/>
        <sz val="16"/>
        <rFont val="Angsana New"/>
        <family val="1"/>
      </rPr>
      <t>(39)</t>
    </r>
  </si>
  <si>
    <r>
      <t>อุทัย,รพช.</t>
    </r>
    <r>
      <rPr>
        <b/>
        <sz val="16"/>
        <rFont val="Angsana New"/>
        <family val="1"/>
      </rPr>
      <t>(31)</t>
    </r>
  </si>
  <si>
    <r>
      <t>มหาราช,รพช.</t>
    </r>
    <r>
      <rPr>
        <b/>
        <sz val="16"/>
        <rFont val="Angsana New"/>
        <family val="1"/>
      </rPr>
      <t>(22)</t>
    </r>
  </si>
  <si>
    <r>
      <t>บ้านแพรก,รพช.</t>
    </r>
    <r>
      <rPr>
        <b/>
        <sz val="16"/>
        <rFont val="Angsana New"/>
        <family val="1"/>
      </rPr>
      <t>(14)</t>
    </r>
  </si>
  <si>
    <t>DRGIndex ธ.ค. 56</t>
  </si>
  <si>
    <r>
      <t>แหล่งที่มา :</t>
    </r>
    <r>
      <rPr>
        <sz val="10"/>
        <color rgb="FF000000"/>
        <rFont val="Tahoma"/>
        <family val="2"/>
      </rPr>
      <t> DATABASE=Datacenter ณ วันที่ 16 ม.ค.57 15:02</t>
    </r>
  </si>
  <si>
    <t>DRGIndex พ.ย. 56</t>
  </si>
  <si>
    <t>CMI_55</t>
  </si>
  <si>
    <t>Death rate</t>
  </si>
  <si>
    <t>Los_
an_stat-admdate</t>
  </si>
  <si>
    <t>ให้บริการผ่าตัด</t>
  </si>
  <si>
    <t>CMI_ผ่าตัด</t>
  </si>
  <si>
    <t>ให้บริการไม่ผ่าตัด</t>
  </si>
  <si>
    <t>CMI_ไม่ผ่าตัด</t>
  </si>
  <si>
    <t>CMI_ RW</t>
  </si>
  <si>
    <t>ผลรวม
AdjRW</t>
  </si>
  <si>
    <t>CMI_56</t>
  </si>
  <si>
    <t>ส่งต่อไตรมาส1 CMI_57</t>
  </si>
  <si>
    <t>ไตรมาส1 CMI_56</t>
  </si>
  <si>
    <t>ไตรมาส1 CMI_57</t>
  </si>
  <si>
    <t>ส่งต่อไตรมาส1 CMI_56</t>
  </si>
  <si>
    <r>
      <t>แหล่งที่มา :</t>
    </r>
    <r>
      <rPr>
        <sz val="10"/>
        <color rgb="FF000000"/>
        <rFont val="Tahoma"/>
        <family val="2"/>
      </rPr>
      <t> DATABASE=Datacenter ณ วันที่ 17 ก.พ.57 10:02</t>
    </r>
  </si>
  <si>
    <t>hospcode</t>
  </si>
  <si>
    <t>COUNT(i.adjrw)</t>
  </si>
  <si>
    <t>Adj&lt;=0.5</t>
  </si>
  <si>
    <t>Adj0.5-1</t>
  </si>
  <si>
    <t>Adj1-2</t>
  </si>
  <si>
    <t>Adj2-3</t>
  </si>
  <si>
    <t>Adj&gt;3</t>
  </si>
  <si>
    <t>IPD</t>
  </si>
  <si>
    <t>ส่งต่อ CMI_ ปี56</t>
  </si>
  <si>
    <t>ข้อมูลประกอบการพิจารณาประสิทธิภาพการให้บริการย้อนหลัง 3 ปี  (ปี 2554 – 2556)</t>
  </si>
  <si>
    <t>จังหวัด...................................................เขตบริการสุขภาพที่ 4</t>
  </si>
  <si>
    <t>ประเภท</t>
  </si>
  <si>
    <t>ประชากรทั้งหมดที่ขึ้นทะเบียน  ในเครือข่ายบริการ CUP(คน)</t>
  </si>
  <si>
    <t>จำนวนเตียง</t>
  </si>
  <si>
    <t>อัตราการครองเตียง</t>
  </si>
  <si>
    <t>ร้อยละผู้ป่วยในที่</t>
  </si>
  <si>
    <t>โรงพยาบาล</t>
  </si>
  <si>
    <t xml:space="preserve"> Service     </t>
  </si>
  <si>
    <t>(จากการให้บริการจริง)</t>
  </si>
  <si>
    <t>RW &lt; 0.5 (รวม)</t>
  </si>
  <si>
    <t xml:space="preserve">   Plan</t>
  </si>
  <si>
    <t>ปี ๒๕๕๔</t>
  </si>
  <si>
    <t>ปี ๒๕๕๕</t>
  </si>
  <si>
    <t xml:space="preserve">ปี </t>
  </si>
  <si>
    <t>ที่ขึ้นทะเบียน</t>
  </si>
  <si>
    <t>ที่ให้ บริการจริง</t>
  </si>
  <si>
    <t>โรงพยาบาลพระนครศรีอยุธยา</t>
  </si>
  <si>
    <t>โรงพยาบาลเสนา</t>
  </si>
  <si>
    <t>โรงพยาบาลท่าเรือ</t>
  </si>
  <si>
    <t>โรงพยาบาลสมเด็จ</t>
  </si>
  <si>
    <t>โรงพยาบาลบางไทร</t>
  </si>
  <si>
    <t>โรงพยาบาลบางบาล</t>
  </si>
  <si>
    <t>โรงพยาบาลบางปะอิน</t>
  </si>
  <si>
    <t>โรงพยาบาลบางปะหัน</t>
  </si>
  <si>
    <t>โรงพยาบาลผักไห่</t>
  </si>
  <si>
    <t>โรงพยาบาลภาชี</t>
  </si>
  <si>
    <t>โรงพยาบาลลาดบัวหลวง</t>
  </si>
  <si>
    <t>โรงพยาบาลวังน้อย</t>
  </si>
  <si>
    <t>โรงพยาบาลบางซ้าย</t>
  </si>
  <si>
    <t>โรงพยาบาลอุทัย</t>
  </si>
  <si>
    <t>โรงพยาบาลมหาราช</t>
  </si>
  <si>
    <t>โรงพยาบาลบ้านแพรก</t>
  </si>
  <si>
    <t>ประชากรที่ดูแลเพิ่มในกรณีแม่ข่าย(รับส่งต่อ)</t>
  </si>
  <si>
    <t>Sum adjust  RW</t>
  </si>
  <si>
    <t>RW &lt; 0.5 (ไม่รวม LR)</t>
  </si>
  <si>
    <t>ปี ๒๕๕๖</t>
  </si>
  <si>
    <t>ข้อมูลประกอบการพิจารณาประสิทธิภาพการให้บริการย้อนหลัง 3 ปี  (ปี 2554 – 2556) ต่อ</t>
  </si>
  <si>
    <t>OPD visit</t>
  </si>
  <si>
    <t xml:space="preserve"> (ครั้ง)</t>
  </si>
  <si>
    <t>จำนวน</t>
  </si>
  <si>
    <t>(รายที่มารับบริการ)</t>
  </si>
  <si>
    <t>(วันนอน)</t>
  </si>
  <si>
    <t>ปี๒๕๕๖</t>
  </si>
  <si>
    <r>
      <t>แหล่งที่มา :</t>
    </r>
    <r>
      <rPr>
        <sz val="16"/>
        <color rgb="FF000000"/>
        <rFont val="TH SarabunIT"/>
        <charset val="222"/>
      </rPr>
      <t> DATABASE=Datacenter ณ วันที่ 19  ก.พ.57 13:02</t>
    </r>
  </si>
  <si>
    <t>-          เปรียบเทียบระหว่างปี ระหว่างค่าอ้างอิงของ โรงพยาบาลแต่ละระดับในจังหวัด ระดับเขต และระดับประเทศ เพื่อหา Gap  พบว่า..................................................................................................................................................................................................................................................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</si>
  <si>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     ..................................................................................................................................................................................................................................................</t>
  </si>
  <si>
    <t>-          มีแผนแนวทางการพัฒนาดัชนีผู้ป่วยใน ( CMI ) ให้เป็นไปตามเกณฑ์ของกระทรวงสาธารณสุขอย่างไร (อธิบายโดยละเอียด)  ดังนี้</t>
  </si>
  <si>
    <t>ข้อมูลประกอบการวิเคราะห์ เพื่อใช้ในการประมาณการต้นทุน (ข้อมูล 12 แฟ้ม) ณ  วันที่ 26 กันยายน 56</t>
  </si>
  <si>
    <t>1. RW</t>
  </si>
  <si>
    <t>2. SUM RW</t>
  </si>
  <si>
    <t>3. Adj RW</t>
  </si>
  <si>
    <t>4. SUM Adj RW</t>
  </si>
  <si>
    <t>5. OPD visit (ครั้ง)</t>
  </si>
  <si>
    <t>6. IPD case (คน)</t>
  </si>
  <si>
    <t>จัดกลุ่มDRGไม่ได้</t>
  </si>
  <si>
    <t>อัตราใช้เตียง</t>
  </si>
  <si>
    <t>data center 56</t>
  </si>
  <si>
    <t>ครองเตียง</t>
  </si>
  <si>
    <t>ใช้เตียง</t>
  </si>
  <si>
    <t>department</t>
  </si>
  <si>
    <t>pre_diagnosis</t>
  </si>
  <si>
    <t>adjrw</t>
  </si>
  <si>
    <t>refer_hospcode</t>
  </si>
  <si>
    <t>name</t>
  </si>
  <si>
    <t>Heart Dis/DM/Hyperthyroid</t>
  </si>
  <si>
    <t>โรงพยาบาลศิริราช</t>
  </si>
  <si>
    <t>Episode Febrile Convulsion</t>
  </si>
  <si>
    <t>สถาบันสุขภาพเด็กแห่งชาติมหาราชินี</t>
  </si>
  <si>
    <t>Peri  Auditic/Paralysis</t>
  </si>
  <si>
    <t>MI/HT</t>
  </si>
  <si>
    <t>โรงพยาบาลธรรมศาสตร์เฉลิมพระเกียรติ</t>
  </si>
  <si>
    <t>Pul TB/HIV</t>
  </si>
  <si>
    <t>NSTEMI</t>
  </si>
  <si>
    <t>Laege Bowel Obs.</t>
  </si>
  <si>
    <t>โรงพยาบาลราชวิถี</t>
  </si>
  <si>
    <t>Epilepsy</t>
  </si>
  <si>
    <t>โรงพยาบาลจุฬาลงกรณ์สภากาชาดไทย</t>
  </si>
  <si>
    <t>สถาบันโรคทรวงอก</t>
  </si>
  <si>
    <t>SVT</t>
  </si>
  <si>
    <t>MI</t>
  </si>
  <si>
    <t>UA</t>
  </si>
  <si>
    <t>NSTEMI/CHF</t>
  </si>
  <si>
    <t>Pul.Edema/DLP</t>
  </si>
  <si>
    <t xml:space="preserve"> Unstable angina</t>
  </si>
  <si>
    <t>SVT/AF</t>
  </si>
  <si>
    <t>AVMS</t>
  </si>
  <si>
    <t>โรงพยาบาลรามาธิบดี  มหาวิทยาลัยมหิดล</t>
  </si>
  <si>
    <t>SSS</t>
  </si>
  <si>
    <t>CA Metas Spine/HIV</t>
  </si>
  <si>
    <t>ศูนย์มหาวชิราลงกรณธัญบุรี ปทุมธานี</t>
  </si>
  <si>
    <t>Meningioma</t>
  </si>
  <si>
    <t>Bradycardia</t>
  </si>
  <si>
    <t>Congestive heart failure</t>
  </si>
  <si>
    <t>CA Head Pancreas</t>
  </si>
  <si>
    <t>Stroke</t>
  </si>
  <si>
    <t>UA High Risk</t>
  </si>
  <si>
    <t>Multiple Stricture Urethra</t>
  </si>
  <si>
    <t>T Cell Lymphoma</t>
  </si>
  <si>
    <t>Meniere's disease</t>
  </si>
  <si>
    <t>HCC</t>
  </si>
  <si>
    <t>ศูนย์มะเร็งลพบุรี</t>
  </si>
  <si>
    <t>โรงพยาบาลศรีธัญญา</t>
  </si>
  <si>
    <t>สถาบันบำราศนราดูร</t>
  </si>
  <si>
    <t>Unstable angina</t>
  </si>
  <si>
    <t>Myelodysplastic Syn/Iron Overload</t>
  </si>
  <si>
    <t>Lymphoma</t>
  </si>
  <si>
    <t>SVT/Heart Dis.</t>
  </si>
  <si>
    <t>UA/HT/Dyslipidemia</t>
  </si>
  <si>
    <t>rupture hepatoma</t>
  </si>
  <si>
    <t>Open Fx Rt Tibia pletela/Tear Artery</t>
  </si>
  <si>
    <t>UA/CHF</t>
  </si>
  <si>
    <t>Acute Pyelonepritis/Bilat.VUR</t>
  </si>
  <si>
    <t>Branch Block</t>
  </si>
  <si>
    <t>R/O AS/CHF/AF/Cardiomegaly</t>
  </si>
  <si>
    <t>duodenal  stenosis , CHD</t>
  </si>
  <si>
    <t>3 AV Block</t>
  </si>
  <si>
    <t>Open Fx Rt Tibia/Tear Posterior Tibia Artery</t>
  </si>
  <si>
    <t>UA/High Risk</t>
  </si>
  <si>
    <t>Colecystitis Obs. Jaundice</t>
  </si>
  <si>
    <t>Laryngomalasia</t>
  </si>
  <si>
    <t>T-Cell Lymphoma</t>
  </si>
  <si>
    <t>Syndactoly Both Hand/Club Foot</t>
  </si>
  <si>
    <t>Leukemia/Anemia Symptom</t>
  </si>
  <si>
    <t>Severe MR/MS</t>
  </si>
  <si>
    <t>Supraglottic CA /Metas</t>
  </si>
  <si>
    <t>Open Fx Tibia/Vascular Injury</t>
  </si>
  <si>
    <t>Lower GI Bleeding</t>
  </si>
  <si>
    <t>CA Stomach/Metas</t>
  </si>
  <si>
    <t>Syncope R/O cardiogenic Cause</t>
  </si>
  <si>
    <t>refer_date</t>
  </si>
  <si>
    <t>Chronic Anaemia</t>
  </si>
  <si>
    <t>diavolticulitis</t>
  </si>
  <si>
    <t>โรงพยาบาลราชธานี</t>
  </si>
  <si>
    <t>Recurrent Stroke</t>
  </si>
  <si>
    <t>STEMI</t>
  </si>
  <si>
    <t>retinal detachment lt eye</t>
  </si>
  <si>
    <t>R/O cholangitis</t>
  </si>
  <si>
    <t>Closed Fracture of clavicle</t>
  </si>
  <si>
    <t>โรงพยาบาลบางปลาม้า</t>
  </si>
  <si>
    <t>Systemic lupus  erythematosus (SLE)</t>
  </si>
  <si>
    <t>Hemorrhagic of AVF c CRF</t>
  </si>
  <si>
    <t xml:space="preserve"> adjustment disorders</t>
  </si>
  <si>
    <t>Thrombocytopenia</t>
  </si>
  <si>
    <t>Malignant neoplasm of bronchus and lung</t>
  </si>
  <si>
    <t>Mild HI with Ishimic Stroke</t>
  </si>
  <si>
    <t>โรงพยาบาลวิเศษชัยชาญ</t>
  </si>
  <si>
    <t>liver disease</t>
  </si>
  <si>
    <t>CA Cervix</t>
  </si>
  <si>
    <t>CA Colon</t>
  </si>
  <si>
    <t>Colon malignant neoplasm</t>
  </si>
  <si>
    <t>R/O Arrythmia</t>
  </si>
  <si>
    <t>Acute myocardial infarction</t>
  </si>
  <si>
    <t>Preterm labour wihtout deliver</t>
  </si>
  <si>
    <t>COPD</t>
  </si>
  <si>
    <t>CA cervix</t>
  </si>
  <si>
    <t>Rt  ICA  Symptomatic stenosis</t>
  </si>
  <si>
    <t>severe Hydronephosis</t>
  </si>
  <si>
    <t>stroke</t>
  </si>
  <si>
    <t>Unstable   angina</t>
  </si>
  <si>
    <t>Dyspepsia</t>
  </si>
  <si>
    <t>pneumothorax  ; Bone  discess</t>
  </si>
  <si>
    <t>DRGIndex ม.ค. 57</t>
  </si>
  <si>
    <t>%</t>
  </si>
  <si>
    <t>DRGIndex ก.พ. 57</t>
  </si>
  <si>
    <t>DRGIndex มี.ค. 57</t>
  </si>
  <si>
    <t>DRGIndex เม.ย. 57</t>
  </si>
  <si>
    <t xml:space="preserve">ไตรมาส2 CMI_57 (มกราคม - มีนาคม) </t>
  </si>
  <si>
    <r>
      <t>แหล่งที่มา :</t>
    </r>
    <r>
      <rPr>
        <sz val="10"/>
        <color rgb="FF000000"/>
        <rFont val="Tahoma"/>
        <family val="2"/>
      </rPr>
      <t> DATABASE=Datacenter ณ วันที่ 16 พ.ค.57 9:30</t>
    </r>
  </si>
  <si>
    <t xml:space="preserve">ข้อมูล 6 เดือน (ตุลาคม - มีนาคม) </t>
  </si>
  <si>
    <t xml:space="preserve">AVG_los </t>
  </si>
  <si>
    <r>
      <t>แหล่งที่มา :</t>
    </r>
    <r>
      <rPr>
        <sz val="10"/>
        <color rgb="FF000000"/>
        <rFont val="Tahoma"/>
        <family val="2"/>
      </rPr>
      <t> DATABASE=Datacenter ณ วันที่ 19 พ.ค.57 14:18</t>
    </r>
  </si>
  <si>
    <t>CMI_ RW ศักยภาพ</t>
  </si>
  <si>
    <t>CMI_AdjRW การใช้ทรัพยากร</t>
  </si>
  <si>
    <t>AVG_los</t>
  </si>
  <si>
    <t>DRGIndex พ.ค. 57</t>
  </si>
  <si>
    <t>DRGIndex มิ.ย. 57</t>
  </si>
  <si>
    <t>เกณฑ์เป้าหมาย Service plan</t>
  </si>
  <si>
    <t>ไม่น้อยกว่า 1.6</t>
  </si>
  <si>
    <t>ไม่น้อยกว่า 1.0</t>
  </si>
  <si>
    <t>ไม่น้อยกว่า 0.6</t>
  </si>
  <si>
    <t>ไม่น้อยกว่า 0.8</t>
  </si>
  <si>
    <t>แหล่งที่มา : DATABASE=Datacenter</t>
  </si>
  <si>
    <t>DRGIndex ก.ค. 57</t>
  </si>
  <si>
    <r>
      <t>แหล่งที่มา :</t>
    </r>
    <r>
      <rPr>
        <sz val="10"/>
        <color rgb="FF000000"/>
        <rFont val="Tahoma"/>
        <family val="2"/>
      </rPr>
      <t> DATABASE=Datacenter ณ วันที่ 18 ส.ค.57 9.00</t>
    </r>
  </si>
  <si>
    <t>DRGIndex ส.ค. 57</t>
  </si>
  <si>
    <t>อัตราครองเตียง (จริง)</t>
  </si>
  <si>
    <t>อัตราการใช้เตียง (จริง)</t>
  </si>
  <si>
    <t>อัตราการใช้เตียง (ขึ้นทะเบียน)</t>
  </si>
  <si>
    <t xml:space="preserve">อัตราครองเตียง (ขึ้นทะเบียน) </t>
  </si>
  <si>
    <t>อัตราครองเตียง = (ผลรวมจำนวนวันนอนผู้ป่วยใน X 100)/(จำนวนเตียงของโรงพยาบาล X จำนวนวัน)</t>
  </si>
  <si>
    <t>CMI_RW ศักยภาพ รพ.</t>
  </si>
  <si>
    <t>อัตราครองเตียง(จริง)</t>
  </si>
  <si>
    <r>
      <t>พระนครศรีอยุธยา,รพศ.</t>
    </r>
    <r>
      <rPr>
        <b/>
        <sz val="10"/>
        <rFont val="Arial"/>
        <family val="2"/>
      </rPr>
      <t xml:space="preserve"> (526)</t>
    </r>
  </si>
  <si>
    <r>
      <t>เสนา,รพท.</t>
    </r>
    <r>
      <rPr>
        <b/>
        <sz val="10"/>
        <rFont val="Arial"/>
        <family val="2"/>
      </rPr>
      <t>(202)</t>
    </r>
  </si>
  <si>
    <r>
      <t>ท่าเรือ,รพช.</t>
    </r>
    <r>
      <rPr>
        <b/>
        <sz val="10"/>
        <rFont val="Arial"/>
        <family val="2"/>
      </rPr>
      <t>(30)</t>
    </r>
  </si>
  <si>
    <r>
      <t>สมเด็จพระสังฆราช(นครหลวง),รพช</t>
    </r>
    <r>
      <rPr>
        <b/>
        <sz val="10"/>
        <rFont val="Arial"/>
        <family val="2"/>
      </rPr>
      <t>.(36)</t>
    </r>
  </si>
  <si>
    <r>
      <t>บางไทร,รพช.</t>
    </r>
    <r>
      <rPr>
        <b/>
        <sz val="10"/>
        <rFont val="Arial"/>
        <family val="2"/>
      </rPr>
      <t>(36)</t>
    </r>
  </si>
  <si>
    <r>
      <t>บางบาล,รพช.</t>
    </r>
    <r>
      <rPr>
        <b/>
        <sz val="10"/>
        <rFont val="Arial"/>
        <family val="2"/>
      </rPr>
      <t>(28)</t>
    </r>
  </si>
  <si>
    <r>
      <t>บางปะอิน,รพช.</t>
    </r>
    <r>
      <rPr>
        <b/>
        <sz val="10"/>
        <rFont val="Arial"/>
        <family val="2"/>
      </rPr>
      <t>(40)</t>
    </r>
  </si>
  <si>
    <r>
      <t>บางปะหัน,รพช.</t>
    </r>
    <r>
      <rPr>
        <b/>
        <sz val="10"/>
        <rFont val="Arial"/>
        <family val="2"/>
      </rPr>
      <t>(36)</t>
    </r>
  </si>
  <si>
    <r>
      <t>ผักไห่,รพช.</t>
    </r>
    <r>
      <rPr>
        <b/>
        <sz val="10"/>
        <rFont val="Arial"/>
        <family val="2"/>
      </rPr>
      <t>(30)</t>
    </r>
  </si>
  <si>
    <r>
      <t>ภาชี,รพช.</t>
    </r>
    <r>
      <rPr>
        <b/>
        <sz val="10"/>
        <rFont val="Arial"/>
        <family val="2"/>
      </rPr>
      <t>(46)</t>
    </r>
  </si>
  <si>
    <r>
      <t>ลาดบัวหลวง,รพช.</t>
    </r>
    <r>
      <rPr>
        <b/>
        <sz val="10"/>
        <rFont val="Arial"/>
        <family val="2"/>
      </rPr>
      <t>(30)</t>
    </r>
  </si>
  <si>
    <r>
      <t>วังน้อย,รพช.</t>
    </r>
    <r>
      <rPr>
        <b/>
        <sz val="10"/>
        <rFont val="Arial"/>
        <family val="2"/>
      </rPr>
      <t>(39)</t>
    </r>
  </si>
  <si>
    <r>
      <t>บางซ้าย,รพช.</t>
    </r>
    <r>
      <rPr>
        <b/>
        <sz val="10"/>
        <rFont val="Arial"/>
        <family val="2"/>
      </rPr>
      <t>(10)</t>
    </r>
  </si>
  <si>
    <r>
      <t>อุทัย,รพช.</t>
    </r>
    <r>
      <rPr>
        <b/>
        <sz val="10"/>
        <rFont val="Arial"/>
        <family val="2"/>
      </rPr>
      <t>(31)</t>
    </r>
  </si>
  <si>
    <r>
      <t>มหาราช,รพช.</t>
    </r>
    <r>
      <rPr>
        <b/>
        <sz val="10"/>
        <rFont val="Arial"/>
        <family val="2"/>
      </rPr>
      <t>(22)</t>
    </r>
  </si>
  <si>
    <r>
      <t>บ้านแพรก,รพช.</t>
    </r>
    <r>
      <rPr>
        <b/>
        <sz val="10"/>
        <rFont val="Arial"/>
        <family val="2"/>
      </rPr>
      <t>(14)</t>
    </r>
  </si>
  <si>
    <r>
      <t>แหล่งที่มา :</t>
    </r>
    <r>
      <rPr>
        <sz val="10"/>
        <color rgb="FF000000"/>
        <rFont val="Arial"/>
        <family val="2"/>
      </rPr>
      <t> DATABASE=Datacenter ณ วันที่ 3 ต.ค.57 09:30</t>
    </r>
  </si>
  <si>
    <t>DRGIndex ก.ย. 57</t>
  </si>
  <si>
    <r>
      <t>บ้านแพรก,รพช.</t>
    </r>
    <r>
      <rPr>
        <b/>
        <sz val="16"/>
        <rFont val="Angsana New"/>
        <family val="1"/>
      </rPr>
      <t>(16)</t>
    </r>
  </si>
  <si>
    <t>เปรียบเทียบ CMI กับ เกณฑ์เป้าหมาย Service plan (หากขึ้นสีแดงแสดงว่า ไม่ได้ตามเกณฑ์)</t>
  </si>
  <si>
    <t>อัตราการใช้เตียง =จำนวนผู้ป่วยใน/จำนวนเตียง</t>
  </si>
  <si>
    <t>จำนวนผู้ป่วย</t>
  </si>
  <si>
    <t>ข้อมูลเฉพาะ รพ.อยุธยาไม่ได้วิเคราะห์ผ่านระบบ Data center (ค่า CMI)</t>
  </si>
  <si>
    <t>ข้อมูลเฉพาะ รพ.อยุธยาไม่ได้วิเคราะห์ผ่านระบบ Data center (ค่า CMI) และอัตราครองเตียง</t>
  </si>
  <si>
    <r>
      <t>พระนครศรีอยุธยา,รพศ.</t>
    </r>
    <r>
      <rPr>
        <b/>
        <sz val="16"/>
        <rFont val="Angsana New"/>
        <family val="1"/>
      </rPr>
      <t xml:space="preserve"> (532)</t>
    </r>
  </si>
  <si>
    <t>พระนครศรีอยุธยา,รพศ. (532)</t>
  </si>
  <si>
    <r>
      <t>แหล่งที่มา :</t>
    </r>
    <r>
      <rPr>
        <sz val="10"/>
        <color rgb="FF000000"/>
        <rFont val="Tahoma"/>
        <family val="2"/>
      </rPr>
      <t> DATABASE=Datacenter ณ วันที่ 13 พ.ย.57 15.00</t>
    </r>
  </si>
  <si>
    <t>CMI_57</t>
  </si>
  <si>
    <t>ปี55</t>
  </si>
  <si>
    <t>CMI_55-57</t>
  </si>
  <si>
    <t>ปี56</t>
  </si>
  <si>
    <t>ปี57</t>
  </si>
  <si>
    <t>สัดส่วนAdjRW 1</t>
  </si>
  <si>
    <t>สัดส่วนAdjRW 1-2</t>
  </si>
  <si>
    <t>สัดส่วนAdjRW 2-3</t>
  </si>
  <si>
    <t>วิเคราะห์ DRGIndex ต.ค -ก.ย. 57 (Datacenter)</t>
  </si>
  <si>
    <t>CMI = ค่าน้ำหนักสัมพัทธ์(RW)ของผู้ป่วยใน/จำนวนผู้ป่วยใน</t>
  </si>
  <si>
    <t>จำนวนวันนอน</t>
  </si>
  <si>
    <t>วันนอนเฉลี่ย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</si>
</sst>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0.0000"/>
    <numFmt numFmtId="188" formatCode="#,##0.0000"/>
    <numFmt numFmtId="189" formatCode="_-* #,##0_-;\-* #,##0_-;_-* &quot;-&quot;??_-;_-@_-"/>
  </numFmts>
  <fonts count="38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rgb="FF0000FF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Arial"/>
      <family val="2"/>
    </font>
    <font>
      <sz val="16"/>
      <color theme="1"/>
      <name val="TH SarabunIT"/>
      <charset val="222"/>
    </font>
    <font>
      <b/>
      <sz val="16"/>
      <color theme="1"/>
      <name val="TH SarabunIT"/>
      <charset val="222"/>
    </font>
    <font>
      <sz val="16"/>
      <name val="TH SarabunIT"/>
      <charset val="222"/>
    </font>
    <font>
      <sz val="16"/>
      <color rgb="FF000000"/>
      <name val="TH SarabunIT"/>
      <charset val="222"/>
    </font>
    <font>
      <b/>
      <sz val="16"/>
      <color rgb="FF000000"/>
      <name val="TH SarabunIT"/>
      <charset val="222"/>
    </font>
    <font>
      <sz val="16"/>
      <name val="Tahoma"/>
      <family val="2"/>
      <scheme val="minor"/>
    </font>
    <font>
      <sz val="11"/>
      <name val="Tahoma"/>
      <family val="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20"/>
      <color rgb="FF0000FF"/>
      <name val="Arial"/>
      <family val="2"/>
    </font>
    <font>
      <sz val="20"/>
      <name val="Arial"/>
      <family val="2"/>
    </font>
    <font>
      <sz val="20"/>
      <color theme="3" tint="0.3999755851924192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6"/>
      <color rgb="FF0070C0"/>
      <name val="Angsana New"/>
      <family val="1"/>
    </font>
    <font>
      <b/>
      <sz val="10"/>
      <color rgb="FF0070C0"/>
      <name val="Tahoma"/>
      <family val="2"/>
    </font>
    <font>
      <b/>
      <sz val="10"/>
      <color rgb="FF0070C0"/>
      <name val="Arial"/>
      <family val="2"/>
    </font>
    <font>
      <b/>
      <sz val="14"/>
      <color rgb="FF0070C0"/>
      <name val="TH SarabunIT๙"/>
      <family val="2"/>
    </font>
    <font>
      <b/>
      <sz val="12"/>
      <color theme="3" tint="0.3999755851924192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3">
    <xf numFmtId="0" fontId="0" fillId="0" borderId="0"/>
    <xf numFmtId="187" fontId="8" fillId="0" borderId="0" applyFill="0" applyBorder="0"/>
    <xf numFmtId="0" fontId="7" fillId="0" borderId="0" applyFont="0" applyFill="0" applyBorder="0" applyAlignment="0" applyProtection="0">
      <alignment horizontal="center"/>
    </xf>
    <xf numFmtId="0" fontId="7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</cellStyleXfs>
  <cellXfs count="323">
    <xf numFmtId="0" fontId="0" fillId="0" borderId="0" xfId="0"/>
    <xf numFmtId="0" fontId="5" fillId="0" borderId="0" xfId="0" applyFont="1"/>
    <xf numFmtId="0" fontId="5" fillId="0" borderId="2" xfId="0" applyFont="1" applyBorder="1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3" fontId="5" fillId="0" borderId="1" xfId="0" applyNumberFormat="1" applyFont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88" fontId="0" fillId="0" borderId="1" xfId="0" applyNumberFormat="1" applyFill="1" applyBorder="1"/>
    <xf numFmtId="0" fontId="0" fillId="0" borderId="1" xfId="0" applyFill="1" applyBorder="1"/>
    <xf numFmtId="0" fontId="0" fillId="0" borderId="0" xfId="0" applyFill="1"/>
    <xf numFmtId="3" fontId="0" fillId="0" borderId="1" xfId="0" applyNumberFormat="1" applyFill="1" applyBorder="1"/>
    <xf numFmtId="0" fontId="7" fillId="0" borderId="0" xfId="0" applyFont="1" applyFill="1"/>
    <xf numFmtId="187" fontId="0" fillId="0" borderId="1" xfId="0" applyNumberFormat="1" applyFill="1" applyBorder="1"/>
    <xf numFmtId="187" fontId="0" fillId="0" borderId="0" xfId="0" applyNumberFormat="1" applyFill="1"/>
    <xf numFmtId="187" fontId="7" fillId="0" borderId="0" xfId="0" applyNumberFormat="1" applyFont="1" applyFill="1"/>
    <xf numFmtId="0" fontId="7" fillId="0" borderId="3" xfId="0" applyFont="1" applyFill="1" applyBorder="1" applyAlignment="1">
      <alignment wrapText="1"/>
    </xf>
    <xf numFmtId="1" fontId="0" fillId="0" borderId="0" xfId="0" applyNumberFormat="1" applyFill="1"/>
    <xf numFmtId="1" fontId="0" fillId="0" borderId="1" xfId="0" applyNumberFormat="1" applyFill="1" applyBorder="1"/>
    <xf numFmtId="187" fontId="0" fillId="0" borderId="0" xfId="0" applyNumberFormat="1"/>
    <xf numFmtId="0" fontId="5" fillId="0" borderId="1" xfId="0" applyFont="1" applyBorder="1" applyAlignment="1">
      <alignment wrapText="1"/>
    </xf>
    <xf numFmtId="187" fontId="0" fillId="0" borderId="5" xfId="0" applyNumberFormat="1" applyFill="1" applyBorder="1"/>
    <xf numFmtId="0" fontId="7" fillId="0" borderId="1" xfId="0" applyFont="1" applyFill="1" applyBorder="1"/>
    <xf numFmtId="187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87" fontId="7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88" fontId="5" fillId="0" borderId="1" xfId="0" applyNumberFormat="1" applyFont="1" applyBorder="1" applyAlignment="1">
      <alignment wrapText="1"/>
    </xf>
    <xf numFmtId="188" fontId="0" fillId="0" borderId="1" xfId="0" applyNumberFormat="1" applyBorder="1"/>
    <xf numFmtId="188" fontId="0" fillId="2" borderId="1" xfId="0" applyNumberFormat="1" applyFill="1" applyBorder="1"/>
    <xf numFmtId="3" fontId="7" fillId="0" borderId="1" xfId="0" applyNumberFormat="1" applyFont="1" applyFill="1" applyBorder="1"/>
    <xf numFmtId="3" fontId="0" fillId="0" borderId="0" xfId="0" applyNumberFormat="1" applyFill="1"/>
    <xf numFmtId="187" fontId="0" fillId="3" borderId="5" xfId="0" applyNumberFormat="1" applyFill="1" applyBorder="1"/>
    <xf numFmtId="3" fontId="0" fillId="3" borderId="1" xfId="0" applyNumberFormat="1" applyFill="1" applyBorder="1"/>
    <xf numFmtId="188" fontId="0" fillId="3" borderId="1" xfId="0" applyNumberFormat="1" applyFill="1" applyBorder="1"/>
    <xf numFmtId="0" fontId="7" fillId="4" borderId="1" xfId="0" applyFont="1" applyFill="1" applyBorder="1"/>
    <xf numFmtId="187" fontId="7" fillId="4" borderId="1" xfId="0" applyNumberFormat="1" applyFont="1" applyFill="1" applyBorder="1"/>
    <xf numFmtId="0" fontId="7" fillId="4" borderId="1" xfId="0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188" fontId="0" fillId="4" borderId="1" xfId="0" applyNumberFormat="1" applyFill="1" applyBorder="1"/>
    <xf numFmtId="0" fontId="0" fillId="4" borderId="1" xfId="0" applyFill="1" applyBorder="1"/>
    <xf numFmtId="187" fontId="0" fillId="4" borderId="1" xfId="0" applyNumberFormat="1" applyFill="1" applyBorder="1"/>
    <xf numFmtId="3" fontId="5" fillId="0" borderId="0" xfId="0" applyNumberFormat="1" applyFont="1"/>
    <xf numFmtId="2" fontId="5" fillId="8" borderId="1" xfId="0" applyNumberFormat="1" applyFont="1" applyFill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12" fillId="10" borderId="1" xfId="0" applyFont="1" applyFill="1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11" fillId="10" borderId="1" xfId="0" applyFont="1" applyFill="1" applyBorder="1" applyAlignment="1">
      <alignment horizontal="right" vertical="center" wrapText="1"/>
    </xf>
    <xf numFmtId="3" fontId="11" fillId="10" borderId="1" xfId="0" applyNumberFormat="1" applyFont="1" applyFill="1" applyBorder="1" applyAlignment="1">
      <alignment horizontal="right" vertical="center" wrapText="1"/>
    </xf>
    <xf numFmtId="188" fontId="11" fillId="10" borderId="1" xfId="0" applyNumberFormat="1" applyFont="1" applyFill="1" applyBorder="1" applyAlignment="1">
      <alignment horizontal="right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7" fillId="0" borderId="0" xfId="0" applyFont="1"/>
    <xf numFmtId="0" fontId="11" fillId="9" borderId="8" xfId="0" applyFont="1" applyFill="1" applyBorder="1" applyAlignment="1">
      <alignment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vertical="center" wrapText="1"/>
    </xf>
    <xf numFmtId="0" fontId="0" fillId="0" borderId="5" xfId="0" applyBorder="1"/>
    <xf numFmtId="0" fontId="13" fillId="9" borderId="8" xfId="0" applyFont="1" applyFill="1" applyBorder="1" applyAlignment="1">
      <alignment horizontal="center" vertical="center" wrapText="1"/>
    </xf>
    <xf numFmtId="3" fontId="11" fillId="10" borderId="5" xfId="0" applyNumberFormat="1" applyFont="1" applyFill="1" applyBorder="1" applyAlignment="1">
      <alignment horizontal="right" vertical="center" wrapText="1"/>
    </xf>
    <xf numFmtId="188" fontId="11" fillId="10" borderId="5" xfId="0" applyNumberFormat="1" applyFont="1" applyFill="1" applyBorder="1" applyAlignment="1">
      <alignment horizontal="right" vertical="center" wrapText="1"/>
    </xf>
    <xf numFmtId="2" fontId="0" fillId="0" borderId="9" xfId="0" applyNumberFormat="1" applyBorder="1"/>
    <xf numFmtId="0" fontId="0" fillId="3" borderId="1" xfId="0" applyFill="1" applyBorder="1"/>
    <xf numFmtId="0" fontId="0" fillId="3" borderId="0" xfId="0" applyFill="1"/>
    <xf numFmtId="189" fontId="14" fillId="0" borderId="20" xfId="10" applyNumberFormat="1" applyFont="1" applyBorder="1" applyAlignment="1">
      <alignment vertical="center" wrapText="1"/>
    </xf>
    <xf numFmtId="189" fontId="14" fillId="0" borderId="21" xfId="10" applyNumberFormat="1" applyFont="1" applyBorder="1" applyAlignment="1">
      <alignment vertical="center" wrapText="1"/>
    </xf>
    <xf numFmtId="189" fontId="14" fillId="0" borderId="22" xfId="10" applyNumberFormat="1" applyFont="1" applyBorder="1" applyAlignment="1">
      <alignment vertical="center" wrapText="1"/>
    </xf>
    <xf numFmtId="189" fontId="14" fillId="0" borderId="18" xfId="10" applyNumberFormat="1" applyFont="1" applyBorder="1" applyAlignment="1">
      <alignment vertical="center" wrapText="1"/>
    </xf>
    <xf numFmtId="2" fontId="16" fillId="3" borderId="0" xfId="11" applyNumberFormat="1" applyFont="1" applyFill="1"/>
    <xf numFmtId="189" fontId="14" fillId="0" borderId="14" xfId="10" applyNumberFormat="1" applyFont="1" applyBorder="1" applyAlignment="1">
      <alignment vertical="center" wrapText="1"/>
    </xf>
    <xf numFmtId="189" fontId="14" fillId="0" borderId="15" xfId="10" applyNumberFormat="1" applyFont="1" applyBorder="1" applyAlignment="1">
      <alignment vertical="center" wrapText="1"/>
    </xf>
    <xf numFmtId="43" fontId="16" fillId="12" borderId="1" xfId="10" applyFont="1" applyFill="1" applyBorder="1"/>
    <xf numFmtId="189" fontId="14" fillId="0" borderId="1" xfId="10" applyNumberFormat="1" applyFont="1" applyBorder="1" applyAlignment="1">
      <alignment vertical="center" wrapText="1"/>
    </xf>
    <xf numFmtId="189" fontId="14" fillId="0" borderId="1" xfId="10" applyNumberFormat="1" applyFont="1" applyFill="1" applyBorder="1"/>
    <xf numFmtId="189" fontId="14" fillId="0" borderId="1" xfId="10" applyNumberFormat="1" applyFont="1" applyBorder="1"/>
    <xf numFmtId="189" fontId="14" fillId="0" borderId="0" xfId="10" applyNumberFormat="1" applyFont="1" applyBorder="1"/>
    <xf numFmtId="189" fontId="14" fillId="0" borderId="0" xfId="10" applyNumberFormat="1" applyFont="1" applyFill="1" applyBorder="1"/>
    <xf numFmtId="0" fontId="19" fillId="0" borderId="0" xfId="11" applyFont="1"/>
    <xf numFmtId="187" fontId="19" fillId="0" borderId="0" xfId="11" applyNumberFormat="1" applyFont="1"/>
    <xf numFmtId="0" fontId="19" fillId="0" borderId="0" xfId="11" applyFont="1" applyAlignment="1">
      <alignment shrinkToFit="1"/>
    </xf>
    <xf numFmtId="0" fontId="20" fillId="0" borderId="0" xfId="11" applyFont="1"/>
    <xf numFmtId="0" fontId="20" fillId="0" borderId="1" xfId="11" applyFont="1" applyBorder="1"/>
    <xf numFmtId="17" fontId="20" fillId="0" borderId="1" xfId="11" applyNumberFormat="1" applyFont="1" applyBorder="1"/>
    <xf numFmtId="0" fontId="20" fillId="12" borderId="1" xfId="11" applyFont="1" applyFill="1" applyBorder="1" applyAlignment="1">
      <alignment horizontal="center"/>
    </xf>
    <xf numFmtId="187" fontId="20" fillId="13" borderId="0" xfId="11" applyNumberFormat="1" applyFont="1" applyFill="1"/>
    <xf numFmtId="0" fontId="20" fillId="0" borderId="0" xfId="11" applyFont="1" applyAlignment="1">
      <alignment shrinkToFit="1"/>
    </xf>
    <xf numFmtId="0" fontId="20" fillId="12" borderId="1" xfId="11" applyFont="1" applyFill="1" applyBorder="1"/>
    <xf numFmtId="0" fontId="20" fillId="0" borderId="1" xfId="11" applyFont="1" applyBorder="1" applyAlignment="1">
      <alignment shrinkToFit="1"/>
    </xf>
    <xf numFmtId="187" fontId="20" fillId="0" borderId="0" xfId="11" applyNumberFormat="1" applyFont="1"/>
    <xf numFmtId="3" fontId="20" fillId="0" borderId="1" xfId="11" applyNumberFormat="1" applyFont="1" applyBorder="1"/>
    <xf numFmtId="3" fontId="20" fillId="12" borderId="1" xfId="11" applyNumberFormat="1" applyFont="1" applyFill="1" applyBorder="1"/>
    <xf numFmtId="0" fontId="20" fillId="14" borderId="1" xfId="11" applyFont="1" applyFill="1" applyBorder="1"/>
    <xf numFmtId="3" fontId="20" fillId="14" borderId="1" xfId="11" applyNumberFormat="1" applyFont="1" applyFill="1" applyBorder="1"/>
    <xf numFmtId="0" fontId="20" fillId="15" borderId="1" xfId="11" applyFont="1" applyFill="1" applyBorder="1"/>
    <xf numFmtId="4" fontId="20" fillId="15" borderId="1" xfId="11" applyNumberFormat="1" applyFont="1" applyFill="1" applyBorder="1"/>
    <xf numFmtId="2" fontId="20" fillId="16" borderId="0" xfId="11" applyNumberFormat="1" applyFont="1" applyFill="1"/>
    <xf numFmtId="0" fontId="20" fillId="17" borderId="1" xfId="11" applyFont="1" applyFill="1" applyBorder="1"/>
    <xf numFmtId="4" fontId="20" fillId="17" borderId="1" xfId="11" applyNumberFormat="1" applyFont="1" applyFill="1" applyBorder="1"/>
    <xf numFmtId="2" fontId="20" fillId="16" borderId="1" xfId="11" applyNumberFormat="1" applyFont="1" applyFill="1" applyBorder="1"/>
    <xf numFmtId="0" fontId="20" fillId="0" borderId="8" xfId="8" applyFont="1" applyFill="1" applyBorder="1" applyAlignment="1" applyProtection="1">
      <alignment vertical="center" wrapText="1"/>
      <protection locked="0"/>
    </xf>
    <xf numFmtId="0" fontId="20" fillId="0" borderId="8" xfId="8" applyFont="1" applyFill="1" applyBorder="1" applyAlignment="1">
      <alignment vertical="center" wrapText="1"/>
    </xf>
    <xf numFmtId="0" fontId="20" fillId="0" borderId="8" xfId="8" applyFont="1" applyFill="1" applyBorder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justify" vertical="center" wrapText="1"/>
    </xf>
    <xf numFmtId="0" fontId="14" fillId="0" borderId="14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59" fontId="14" fillId="0" borderId="15" xfId="0" applyNumberFormat="1" applyFont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59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16" fillId="11" borderId="1" xfId="0" applyFont="1" applyFill="1" applyBorder="1"/>
    <xf numFmtId="2" fontId="14" fillId="3" borderId="1" xfId="0" applyNumberFormat="1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left" vertical="center"/>
    </xf>
    <xf numFmtId="2" fontId="14" fillId="0" borderId="8" xfId="0" applyNumberFormat="1" applyFont="1" applyBorder="1" applyAlignment="1">
      <alignment horizontal="center"/>
    </xf>
    <xf numFmtId="2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/>
    <xf numFmtId="0" fontId="14" fillId="0" borderId="0" xfId="0" applyFont="1" applyBorder="1"/>
    <xf numFmtId="0" fontId="14" fillId="0" borderId="0" xfId="0" applyFont="1" applyBorder="1" applyAlignment="1">
      <alignment vertical="center"/>
    </xf>
    <xf numFmtId="0" fontId="14" fillId="0" borderId="22" xfId="0" applyFont="1" applyBorder="1" applyAlignment="1">
      <alignment vertical="top" wrapText="1"/>
    </xf>
    <xf numFmtId="2" fontId="14" fillId="0" borderId="1" xfId="0" applyNumberFormat="1" applyFont="1" applyBorder="1"/>
    <xf numFmtId="4" fontId="14" fillId="0" borderId="1" xfId="0" applyNumberFormat="1" applyFont="1" applyBorder="1"/>
    <xf numFmtId="4" fontId="14" fillId="0" borderId="1" xfId="0" applyNumberFormat="1" applyFont="1" applyFill="1" applyBorder="1"/>
    <xf numFmtId="4" fontId="14" fillId="3" borderId="1" xfId="0" applyNumberFormat="1" applyFont="1" applyFill="1" applyBorder="1"/>
    <xf numFmtId="0" fontId="14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0" fontId="16" fillId="11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indent="4"/>
    </xf>
    <xf numFmtId="0" fontId="20" fillId="15" borderId="0" xfId="11" applyFont="1" applyFill="1"/>
    <xf numFmtId="0" fontId="20" fillId="17" borderId="0" xfId="11" applyFont="1" applyFill="1"/>
    <xf numFmtId="0" fontId="20" fillId="13" borderId="0" xfId="11" applyFont="1" applyFill="1"/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0" fillId="0" borderId="0" xfId="0" applyNumberFormat="1"/>
    <xf numFmtId="189" fontId="14" fillId="0" borderId="20" xfId="12" applyNumberFormat="1" applyFont="1" applyBorder="1" applyAlignment="1">
      <alignment vertical="center" wrapText="1"/>
    </xf>
    <xf numFmtId="189" fontId="14" fillId="0" borderId="21" xfId="12" applyNumberFormat="1" applyFont="1" applyBorder="1" applyAlignment="1">
      <alignment vertical="center" wrapText="1"/>
    </xf>
    <xf numFmtId="189" fontId="14" fillId="0" borderId="22" xfId="12" applyNumberFormat="1" applyFont="1" applyBorder="1" applyAlignment="1">
      <alignment vertical="center" wrapText="1"/>
    </xf>
    <xf numFmtId="189" fontId="14" fillId="0" borderId="18" xfId="12" applyNumberFormat="1" applyFont="1" applyBorder="1" applyAlignment="1">
      <alignment vertical="center" wrapText="1"/>
    </xf>
    <xf numFmtId="2" fontId="16" fillId="3" borderId="0" xfId="5" applyNumberFormat="1" applyFont="1" applyFill="1"/>
    <xf numFmtId="189" fontId="14" fillId="0" borderId="14" xfId="12" applyNumberFormat="1" applyFont="1" applyBorder="1" applyAlignment="1">
      <alignment vertical="center" wrapText="1"/>
    </xf>
    <xf numFmtId="189" fontId="14" fillId="0" borderId="15" xfId="12" applyNumberFormat="1" applyFont="1" applyBorder="1" applyAlignment="1">
      <alignment vertical="center" wrapText="1"/>
    </xf>
    <xf numFmtId="43" fontId="16" fillId="12" borderId="1" xfId="12" applyFont="1" applyFill="1" applyBorder="1"/>
    <xf numFmtId="189" fontId="14" fillId="0" borderId="1" xfId="12" applyNumberFormat="1" applyFont="1" applyBorder="1" applyAlignment="1">
      <alignment vertical="center" wrapText="1"/>
    </xf>
    <xf numFmtId="189" fontId="14" fillId="0" borderId="1" xfId="12" applyNumberFormat="1" applyFont="1" applyFill="1" applyBorder="1"/>
    <xf numFmtId="189" fontId="14" fillId="0" borderId="1" xfId="12" applyNumberFormat="1" applyFont="1" applyBorder="1"/>
    <xf numFmtId="189" fontId="14" fillId="0" borderId="0" xfId="12" applyNumberFormat="1" applyFont="1" applyBorder="1"/>
    <xf numFmtId="189" fontId="14" fillId="0" borderId="0" xfId="12" applyNumberFormat="1" applyFont="1" applyFill="1" applyBorder="1"/>
    <xf numFmtId="2" fontId="16" fillId="0" borderId="1" xfId="0" applyNumberFormat="1" applyFont="1" applyBorder="1" applyAlignment="1">
      <alignment horizontal="center"/>
    </xf>
    <xf numFmtId="0" fontId="7" fillId="3" borderId="8" xfId="0" applyFont="1" applyFill="1" applyBorder="1" applyAlignment="1">
      <alignment horizontal="center" vertical="center" wrapText="1"/>
    </xf>
    <xf numFmtId="4" fontId="0" fillId="0" borderId="0" xfId="0" applyNumberFormat="1"/>
    <xf numFmtId="4" fontId="11" fillId="9" borderId="8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11" fillId="1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2" fontId="0" fillId="0" borderId="1" xfId="0" applyNumberFormat="1" applyFill="1" applyBorder="1"/>
    <xf numFmtId="0" fontId="11" fillId="1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22" fillId="13" borderId="25" xfId="0" applyFont="1" applyFill="1" applyBorder="1" applyAlignment="1">
      <alignment horizontal="center" vertical="center" wrapText="1"/>
    </xf>
    <xf numFmtId="0" fontId="23" fillId="13" borderId="26" xfId="0" applyFont="1" applyFill="1" applyBorder="1" applyAlignment="1">
      <alignment horizontal="center" vertical="center" wrapText="1"/>
    </xf>
    <xf numFmtId="0" fontId="23" fillId="13" borderId="27" xfId="0" applyFont="1" applyFill="1" applyBorder="1" applyAlignment="1">
      <alignment horizontal="center" vertical="center" wrapText="1"/>
    </xf>
    <xf numFmtId="0" fontId="23" fillId="13" borderId="27" xfId="0" applyFont="1" applyFill="1" applyBorder="1" applyAlignment="1">
      <alignment vertical="center" wrapText="1"/>
    </xf>
    <xf numFmtId="0" fontId="23" fillId="13" borderId="28" xfId="0" applyFont="1" applyFill="1" applyBorder="1" applyAlignment="1">
      <alignment vertical="center" wrapText="1"/>
    </xf>
    <xf numFmtId="187" fontId="0" fillId="0" borderId="1" xfId="0" applyNumberFormat="1" applyBorder="1"/>
    <xf numFmtId="187" fontId="11" fillId="13" borderId="1" xfId="0" applyNumberFormat="1" applyFont="1" applyFill="1" applyBorder="1" applyAlignment="1">
      <alignment horizontal="center" vertical="center" wrapText="1"/>
    </xf>
    <xf numFmtId="187" fontId="11" fillId="10" borderId="1" xfId="0" applyNumberFormat="1" applyFont="1" applyFill="1" applyBorder="1" applyAlignment="1">
      <alignment horizontal="right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23" fillId="13" borderId="30" xfId="0" applyFont="1" applyFill="1" applyBorder="1" applyAlignment="1">
      <alignment horizontal="center" vertical="center" wrapText="1"/>
    </xf>
    <xf numFmtId="0" fontId="23" fillId="13" borderId="30" xfId="0" applyFont="1" applyFill="1" applyBorder="1" applyAlignment="1">
      <alignment vertical="center" wrapText="1"/>
    </xf>
    <xf numFmtId="0" fontId="23" fillId="13" borderId="31" xfId="0" applyFont="1" applyFill="1" applyBorder="1" applyAlignment="1">
      <alignment vertical="center" wrapText="1"/>
    </xf>
    <xf numFmtId="2" fontId="0" fillId="0" borderId="0" xfId="0" applyNumberFormat="1" applyBorder="1"/>
    <xf numFmtId="0" fontId="11" fillId="3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24" fillId="13" borderId="25" xfId="0" applyFont="1" applyFill="1" applyBorder="1" applyAlignment="1">
      <alignment horizontal="center" vertical="center" wrapText="1"/>
    </xf>
    <xf numFmtId="0" fontId="25" fillId="13" borderId="26" xfId="0" applyFont="1" applyFill="1" applyBorder="1" applyAlignment="1">
      <alignment horizontal="center" vertical="center" wrapText="1"/>
    </xf>
    <xf numFmtId="0" fontId="25" fillId="13" borderId="27" xfId="0" applyFont="1" applyFill="1" applyBorder="1" applyAlignment="1">
      <alignment horizontal="center" vertical="center" wrapText="1"/>
    </xf>
    <xf numFmtId="0" fontId="25" fillId="13" borderId="27" xfId="0" applyFont="1" applyFill="1" applyBorder="1" applyAlignment="1">
      <alignment vertical="center" wrapText="1"/>
    </xf>
    <xf numFmtId="0" fontId="25" fillId="13" borderId="28" xfId="0" applyFont="1" applyFill="1" applyBorder="1" applyAlignment="1">
      <alignment vertical="center" wrapText="1"/>
    </xf>
    <xf numFmtId="0" fontId="7" fillId="0" borderId="1" xfId="0" applyFont="1" applyBorder="1"/>
    <xf numFmtId="2" fontId="7" fillId="0" borderId="1" xfId="0" applyNumberFormat="1" applyFont="1" applyBorder="1"/>
    <xf numFmtId="187" fontId="7" fillId="0" borderId="0" xfId="0" applyNumberFormat="1" applyFont="1"/>
    <xf numFmtId="0" fontId="7" fillId="13" borderId="27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0" fontId="7" fillId="0" borderId="0" xfId="0" applyFont="1" applyBorder="1"/>
    <xf numFmtId="0" fontId="27" fillId="1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2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0" fontId="13" fillId="10" borderId="1" xfId="0" applyFont="1" applyFill="1" applyBorder="1" applyAlignment="1">
      <alignment horizontal="right" vertical="center" wrapText="1"/>
    </xf>
    <xf numFmtId="3" fontId="13" fillId="10" borderId="1" xfId="0" applyNumberFormat="1" applyFont="1" applyFill="1" applyBorder="1" applyAlignment="1">
      <alignment horizontal="right" vertical="center" wrapText="1"/>
    </xf>
    <xf numFmtId="188" fontId="13" fillId="10" borderId="1" xfId="0" applyNumberFormat="1" applyFont="1" applyFill="1" applyBorder="1" applyAlignment="1">
      <alignment horizontal="right" vertical="center" wrapText="1"/>
    </xf>
    <xf numFmtId="0" fontId="27" fillId="0" borderId="0" xfId="0" applyFont="1"/>
    <xf numFmtId="0" fontId="13" fillId="0" borderId="0" xfId="0" applyFont="1"/>
    <xf numFmtId="2" fontId="7" fillId="0" borderId="5" xfId="0" applyNumberFormat="1" applyFont="1" applyBorder="1"/>
    <xf numFmtId="0" fontId="13" fillId="9" borderId="1" xfId="0" applyFont="1" applyFill="1" applyBorder="1" applyAlignment="1">
      <alignment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18" borderId="8" xfId="0" applyFont="1" applyFill="1" applyBorder="1" applyAlignment="1">
      <alignment horizontal="center" vertical="center" wrapText="1"/>
    </xf>
    <xf numFmtId="0" fontId="13" fillId="18" borderId="1" xfId="0" applyFont="1" applyFill="1" applyBorder="1" applyAlignment="1">
      <alignment horizontal="center" vertical="center" wrapText="1"/>
    </xf>
    <xf numFmtId="0" fontId="7" fillId="13" borderId="28" xfId="0" applyFont="1" applyFill="1" applyBorder="1" applyAlignment="1">
      <alignment horizontal="center" vertical="center" wrapText="1"/>
    </xf>
    <xf numFmtId="0" fontId="29" fillId="0" borderId="0" xfId="0" applyFont="1"/>
    <xf numFmtId="0" fontId="30" fillId="0" borderId="0" xfId="0" applyFont="1"/>
    <xf numFmtId="0" fontId="7" fillId="3" borderId="0" xfId="0" applyFont="1" applyFill="1"/>
    <xf numFmtId="0" fontId="31" fillId="3" borderId="8" xfId="0" applyFont="1" applyFill="1" applyBorder="1" applyAlignment="1">
      <alignment horizontal="center" vertical="center" wrapText="1"/>
    </xf>
    <xf numFmtId="0" fontId="32" fillId="0" borderId="0" xfId="0" applyFont="1"/>
    <xf numFmtId="0" fontId="26" fillId="0" borderId="0" xfId="0" applyFont="1"/>
    <xf numFmtId="0" fontId="34" fillId="10" borderId="1" xfId="0" applyFont="1" applyFill="1" applyBorder="1" applyAlignment="1">
      <alignment horizontal="center" vertical="center" wrapText="1"/>
    </xf>
    <xf numFmtId="0" fontId="35" fillId="0" borderId="1" xfId="0" applyFont="1" applyBorder="1"/>
    <xf numFmtId="187" fontId="35" fillId="0" borderId="1" xfId="0" applyNumberFormat="1" applyFont="1" applyBorder="1"/>
    <xf numFmtId="2" fontId="35" fillId="0" borderId="1" xfId="0" applyNumberFormat="1" applyFont="1" applyBorder="1"/>
    <xf numFmtId="0" fontId="36" fillId="13" borderId="26" xfId="0" applyFont="1" applyFill="1" applyBorder="1" applyAlignment="1">
      <alignment horizontal="center" vertical="center" wrapText="1"/>
    </xf>
    <xf numFmtId="0" fontId="35" fillId="0" borderId="0" xfId="0" applyFont="1"/>
    <xf numFmtId="0" fontId="34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wrapText="1"/>
    </xf>
    <xf numFmtId="0" fontId="35" fillId="0" borderId="1" xfId="0" applyFont="1" applyFill="1" applyBorder="1"/>
    <xf numFmtId="0" fontId="35" fillId="0" borderId="0" xfId="0" applyFont="1" applyFill="1"/>
    <xf numFmtId="187" fontId="35" fillId="0" borderId="0" xfId="0" applyNumberFormat="1" applyFont="1" applyFill="1"/>
    <xf numFmtId="2" fontId="35" fillId="0" borderId="1" xfId="0" applyNumberFormat="1" applyFont="1" applyFill="1" applyBorder="1"/>
    <xf numFmtId="187" fontId="35" fillId="0" borderId="1" xfId="0" applyNumberFormat="1" applyFont="1" applyFill="1" applyBorder="1"/>
    <xf numFmtId="0" fontId="35" fillId="0" borderId="5" xfId="0" applyFont="1" applyBorder="1"/>
    <xf numFmtId="0" fontId="36" fillId="13" borderId="29" xfId="0" applyFont="1" applyFill="1" applyBorder="1" applyAlignment="1">
      <alignment horizontal="center" vertical="center" wrapText="1"/>
    </xf>
    <xf numFmtId="0" fontId="37" fillId="0" borderId="0" xfId="0" applyFont="1"/>
    <xf numFmtId="2" fontId="0" fillId="0" borderId="0" xfId="0" applyNumberFormat="1" applyFill="1" applyBorder="1"/>
    <xf numFmtId="0" fontId="0" fillId="0" borderId="0" xfId="0" applyFill="1" applyBorder="1"/>
    <xf numFmtId="0" fontId="11" fillId="17" borderId="8" xfId="0" applyFont="1" applyFill="1" applyBorder="1" applyAlignment="1">
      <alignment horizontal="center" vertical="center" wrapText="1"/>
    </xf>
    <xf numFmtId="0" fontId="31" fillId="15" borderId="8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15" borderId="8" xfId="0" applyFont="1" applyFill="1" applyBorder="1" applyAlignment="1">
      <alignment horizontal="center" vertical="center" wrapText="1"/>
    </xf>
    <xf numFmtId="2" fontId="0" fillId="0" borderId="5" xfId="0" applyNumberFormat="1" applyBorder="1"/>
    <xf numFmtId="0" fontId="0" fillId="0" borderId="0" xfId="0" applyBorder="1"/>
    <xf numFmtId="2" fontId="35" fillId="0" borderId="0" xfId="0" applyNumberFormat="1" applyFont="1" applyBorder="1"/>
    <xf numFmtId="0" fontId="25" fillId="13" borderId="0" xfId="0" applyFont="1" applyFill="1" applyBorder="1" applyAlignment="1">
      <alignment horizontal="center" vertical="center" wrapText="1"/>
    </xf>
    <xf numFmtId="0" fontId="35" fillId="0" borderId="0" xfId="0" applyFont="1" applyBorder="1"/>
    <xf numFmtId="2" fontId="26" fillId="0" borderId="0" xfId="0" applyNumberFormat="1" applyFont="1" applyBorder="1"/>
    <xf numFmtId="3" fontId="0" fillId="0" borderId="0" xfId="0" applyNumberFormat="1" applyBorder="1"/>
    <xf numFmtId="0" fontId="25" fillId="13" borderId="0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4" fontId="0" fillId="3" borderId="1" xfId="0" applyNumberFormat="1" applyFill="1" applyBorder="1"/>
    <xf numFmtId="187" fontId="0" fillId="3" borderId="1" xfId="0" applyNumberFormat="1" applyFill="1" applyBorder="1"/>
    <xf numFmtId="2" fontId="0" fillId="3" borderId="9" xfId="0" applyNumberFormat="1" applyFill="1" applyBorder="1"/>
    <xf numFmtId="2" fontId="0" fillId="3" borderId="1" xfId="0" applyNumberFormat="1" applyFill="1" applyBorder="1"/>
    <xf numFmtId="0" fontId="23" fillId="3" borderId="27" xfId="0" applyFont="1" applyFill="1" applyBorder="1" applyAlignment="1">
      <alignment vertical="center" wrapText="1"/>
    </xf>
    <xf numFmtId="187" fontId="0" fillId="20" borderId="0" xfId="0" applyNumberFormat="1" applyFill="1" applyBorder="1"/>
    <xf numFmtId="187" fontId="0" fillId="20" borderId="0" xfId="0" applyNumberFormat="1" applyFill="1"/>
    <xf numFmtId="0" fontId="11" fillId="19" borderId="1" xfId="0" applyFont="1" applyFill="1" applyBorder="1" applyAlignment="1">
      <alignment horizontal="center" vertical="center" wrapText="1"/>
    </xf>
    <xf numFmtId="0" fontId="0" fillId="15" borderId="0" xfId="0" applyFill="1" applyBorder="1"/>
    <xf numFmtId="0" fontId="5" fillId="15" borderId="0" xfId="0" applyFont="1" applyFill="1" applyBorder="1" applyAlignment="1">
      <alignment wrapText="1"/>
    </xf>
    <xf numFmtId="2" fontId="0" fillId="15" borderId="0" xfId="0" applyNumberFormat="1" applyFill="1" applyBorder="1"/>
    <xf numFmtId="187" fontId="0" fillId="15" borderId="0" xfId="0" applyNumberFormat="1" applyFill="1" applyBorder="1"/>
    <xf numFmtId="2" fontId="35" fillId="15" borderId="0" xfId="0" applyNumberFormat="1" applyFont="1" applyFill="1" applyBorder="1"/>
    <xf numFmtId="0" fontId="25" fillId="15" borderId="0" xfId="0" applyFont="1" applyFill="1" applyBorder="1" applyAlignment="1">
      <alignment horizontal="center" vertical="center" wrapText="1"/>
    </xf>
    <xf numFmtId="0" fontId="35" fillId="15" borderId="0" xfId="0" applyFont="1" applyFill="1" applyBorder="1"/>
    <xf numFmtId="2" fontId="26" fillId="15" borderId="0" xfId="0" applyNumberFormat="1" applyFont="1" applyFill="1" applyBorder="1"/>
    <xf numFmtId="3" fontId="0" fillId="15" borderId="0" xfId="0" applyNumberFormat="1" applyFill="1" applyBorder="1"/>
    <xf numFmtId="0" fontId="0" fillId="15" borderId="0" xfId="0" applyFill="1"/>
    <xf numFmtId="0" fontId="25" fillId="15" borderId="0" xfId="0" applyFont="1" applyFill="1" applyBorder="1" applyAlignment="1">
      <alignment vertical="center" wrapText="1"/>
    </xf>
    <xf numFmtId="187" fontId="0" fillId="15" borderId="0" xfId="0" applyNumberFormat="1" applyFill="1"/>
    <xf numFmtId="3" fontId="13" fillId="10" borderId="9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/>
    <xf numFmtId="3" fontId="7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1" xfId="0" applyFont="1" applyFill="1" applyBorder="1"/>
    <xf numFmtId="2" fontId="7" fillId="16" borderId="1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1" fillId="1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top"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</cellXfs>
  <cellStyles count="13">
    <cellStyle name="Comma" xfId="12" builtinId="3"/>
    <cellStyle name="Comma 2" xfId="10"/>
    <cellStyle name="Normal" xfId="0" builtinId="0"/>
    <cellStyle name="Normal 2" xfId="9"/>
    <cellStyle name="ปกติ 2" xfId="3"/>
    <cellStyle name="ปกติ 2 2" xfId="6"/>
    <cellStyle name="ปกติ 2 2 2" xfId="8"/>
    <cellStyle name="ปกติ 3" xfId="4"/>
    <cellStyle name="ปกติ 4" xfId="5"/>
    <cellStyle name="ปกติ 4 2" xfId="7"/>
    <cellStyle name="ปกติ 4 3" xfId="11"/>
    <cellStyle name="ลักษณะ 1" xfId="1"/>
    <cellStyle name="ลักษณะ 2" xfId="2"/>
  </cellStyles>
  <dxfs count="1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99"/>
      <color rgb="FFFF99FF"/>
      <color rgb="FF66FFFF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59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2" sqref="C2:I59"/>
    </sheetView>
  </sheetViews>
  <sheetFormatPr defaultRowHeight="12.75"/>
  <cols>
    <col min="1" max="1" width="19" style="12" customWidth="1"/>
    <col min="2" max="2" width="14.5703125" style="12" customWidth="1"/>
    <col min="3" max="3" width="12" style="12" customWidth="1"/>
    <col min="4" max="4" width="11.28515625" style="12" customWidth="1"/>
    <col min="5" max="5" width="12.28515625" style="12" customWidth="1"/>
    <col min="6" max="6" width="10.85546875" style="12" bestFit="1" customWidth="1"/>
    <col min="7" max="7" width="10.7109375" style="12" customWidth="1"/>
    <col min="8" max="8" width="14.5703125" style="12" customWidth="1"/>
    <col min="9" max="9" width="10.85546875" style="12" bestFit="1" customWidth="1"/>
    <col min="10" max="10" width="12" style="12" hidden="1" customWidth="1"/>
    <col min="11" max="13" width="9.140625" style="12"/>
    <col min="14" max="14" width="8" style="12" bestFit="1" customWidth="1"/>
    <col min="15" max="15" width="12" style="12" bestFit="1" customWidth="1"/>
    <col min="16" max="16384" width="9.140625" style="12"/>
  </cols>
  <sheetData>
    <row r="1" spans="1:15" s="1" customFormat="1" ht="23.25">
      <c r="A1" s="1" t="s">
        <v>65</v>
      </c>
    </row>
    <row r="2" spans="1:15" s="7" customFormat="1">
      <c r="A2" s="6" t="s">
        <v>0</v>
      </c>
      <c r="B2" s="8" t="s">
        <v>24</v>
      </c>
      <c r="C2" s="9" t="s">
        <v>19</v>
      </c>
      <c r="D2" s="9" t="s">
        <v>20</v>
      </c>
      <c r="E2" s="9" t="s">
        <v>21</v>
      </c>
      <c r="F2" s="9" t="s">
        <v>41</v>
      </c>
      <c r="G2" s="9" t="s">
        <v>42</v>
      </c>
      <c r="H2" s="9" t="s">
        <v>43</v>
      </c>
      <c r="I2" s="9" t="s">
        <v>44</v>
      </c>
      <c r="J2" s="9" t="s">
        <v>45</v>
      </c>
      <c r="K2" s="9" t="s">
        <v>46</v>
      </c>
      <c r="L2" s="9" t="s">
        <v>47</v>
      </c>
      <c r="M2" s="9" t="s">
        <v>48</v>
      </c>
      <c r="N2" s="9" t="s">
        <v>49</v>
      </c>
      <c r="O2" s="8" t="s">
        <v>71</v>
      </c>
    </row>
    <row r="3" spans="1:15">
      <c r="A3" s="291" t="s">
        <v>22</v>
      </c>
      <c r="B3" s="11" t="s">
        <v>66</v>
      </c>
      <c r="C3" s="10" t="e">
        <f>+C4*C5</f>
        <v>#REF!</v>
      </c>
      <c r="D3" s="10" t="e">
        <f>+D4*D5</f>
        <v>#REF!</v>
      </c>
      <c r="E3" s="10" t="e">
        <f>+E4*E5</f>
        <v>#REF!</v>
      </c>
      <c r="F3" s="10" t="e">
        <f>+F4*F5</f>
        <v>#REF!</v>
      </c>
      <c r="G3" s="10" t="e">
        <f t="shared" ref="G3:N3" si="0">+G4*G5</f>
        <v>#REF!</v>
      </c>
      <c r="H3" s="10" t="e">
        <f t="shared" si="0"/>
        <v>#REF!</v>
      </c>
      <c r="I3" s="10" t="e">
        <f t="shared" si="0"/>
        <v>#REF!</v>
      </c>
      <c r="J3" s="10" t="e">
        <f t="shared" si="0"/>
        <v>#REF!</v>
      </c>
      <c r="K3" s="10">
        <f t="shared" si="0"/>
        <v>0</v>
      </c>
      <c r="L3" s="10">
        <f t="shared" si="0"/>
        <v>0</v>
      </c>
      <c r="M3" s="10">
        <f t="shared" si="0"/>
        <v>0</v>
      </c>
      <c r="N3" s="10">
        <f t="shared" si="0"/>
        <v>0</v>
      </c>
      <c r="O3" s="10" t="e">
        <f>SUM(C3:J3)</f>
        <v>#REF!</v>
      </c>
    </row>
    <row r="4" spans="1:15">
      <c r="A4" s="291"/>
      <c r="B4" s="11" t="s">
        <v>18</v>
      </c>
      <c r="C4" s="13" t="e">
        <f>+#REF!</f>
        <v>#REF!</v>
      </c>
      <c r="D4" s="13" t="e">
        <f>+#REF!</f>
        <v>#REF!</v>
      </c>
      <c r="E4" s="13" t="e">
        <f>+#REF!</f>
        <v>#REF!</v>
      </c>
      <c r="F4" s="13" t="e">
        <f>+#REF!</f>
        <v>#REF!</v>
      </c>
      <c r="G4" s="13" t="e">
        <f>+#REF!</f>
        <v>#REF!</v>
      </c>
      <c r="H4" s="13" t="e">
        <f>+#REF!</f>
        <v>#REF!</v>
      </c>
      <c r="I4" s="13" t="e">
        <f>+#REF!</f>
        <v>#REF!</v>
      </c>
      <c r="J4" s="13" t="e">
        <f>+#REF!</f>
        <v>#REF!</v>
      </c>
      <c r="K4" s="13"/>
      <c r="L4" s="13"/>
      <c r="M4" s="13"/>
      <c r="N4" s="13"/>
      <c r="O4" s="10" t="e">
        <f t="shared" ref="O4:O59" si="1">SUM(C4:J4)</f>
        <v>#REF!</v>
      </c>
    </row>
    <row r="5" spans="1:15" ht="14.25" customHeight="1">
      <c r="A5" s="291"/>
      <c r="B5" s="38" t="s">
        <v>23</v>
      </c>
      <c r="C5" s="10" t="e">
        <f>+#REF!</f>
        <v>#REF!</v>
      </c>
      <c r="D5" s="10" t="e">
        <f>+#REF!</f>
        <v>#REF!</v>
      </c>
      <c r="E5" s="10" t="e">
        <f>+#REF!</f>
        <v>#REF!</v>
      </c>
      <c r="F5" s="11" t="e">
        <f>+#REF!</f>
        <v>#REF!</v>
      </c>
      <c r="G5" s="11" t="e">
        <f>+#REF!</f>
        <v>#REF!</v>
      </c>
      <c r="H5" s="11" t="e">
        <f>+#REF!</f>
        <v>#REF!</v>
      </c>
      <c r="I5" s="11" t="e">
        <f>+#REF!</f>
        <v>#REF!</v>
      </c>
      <c r="J5" s="11" t="e">
        <f>+#REF!</f>
        <v>#REF!</v>
      </c>
      <c r="K5" s="11"/>
      <c r="L5" s="11"/>
      <c r="M5" s="11"/>
      <c r="N5" s="11"/>
      <c r="O5" s="10" t="e">
        <f t="shared" si="1"/>
        <v>#REF!</v>
      </c>
    </row>
    <row r="6" spans="1:15">
      <c r="A6" s="292" t="s">
        <v>40</v>
      </c>
      <c r="B6" s="11" t="s">
        <v>66</v>
      </c>
      <c r="C6" s="11" t="e">
        <f>+C8*C7</f>
        <v>#REF!</v>
      </c>
      <c r="D6" s="11" t="e">
        <f>+D7*D8</f>
        <v>#REF!</v>
      </c>
      <c r="E6" s="11" t="e">
        <f>+E7*E8</f>
        <v>#REF!</v>
      </c>
      <c r="F6" s="11" t="e">
        <f>+F7*F8</f>
        <v>#REF!</v>
      </c>
      <c r="G6" s="11" t="e">
        <f t="shared" ref="G6:N6" si="2">+G7*G8</f>
        <v>#REF!</v>
      </c>
      <c r="H6" s="11" t="e">
        <f t="shared" si="2"/>
        <v>#REF!</v>
      </c>
      <c r="I6" s="11" t="e">
        <f t="shared" si="2"/>
        <v>#REF!</v>
      </c>
      <c r="J6" s="11" t="e">
        <f t="shared" si="2"/>
        <v>#REF!</v>
      </c>
      <c r="K6" s="11">
        <f t="shared" si="2"/>
        <v>0</v>
      </c>
      <c r="L6" s="11">
        <f t="shared" si="2"/>
        <v>0</v>
      </c>
      <c r="M6" s="11">
        <f t="shared" si="2"/>
        <v>0</v>
      </c>
      <c r="N6" s="11">
        <f t="shared" si="2"/>
        <v>0</v>
      </c>
      <c r="O6" s="10" t="e">
        <f t="shared" si="1"/>
        <v>#REF!</v>
      </c>
    </row>
    <row r="7" spans="1:15">
      <c r="A7" s="292"/>
      <c r="B7" s="11" t="s">
        <v>18</v>
      </c>
      <c r="C7" s="11" t="e">
        <f>+#REF!</f>
        <v>#REF!</v>
      </c>
      <c r="D7" s="11" t="e">
        <f>+#REF!</f>
        <v>#REF!</v>
      </c>
      <c r="E7" s="13" t="e">
        <f>+#REF!</f>
        <v>#REF!</v>
      </c>
      <c r="F7" s="13" t="e">
        <f>+#REF!</f>
        <v>#REF!</v>
      </c>
      <c r="G7" s="13" t="e">
        <f>+#REF!</f>
        <v>#REF!</v>
      </c>
      <c r="H7" s="13" t="e">
        <f>+#REF!</f>
        <v>#REF!</v>
      </c>
      <c r="I7" s="13" t="e">
        <f>+#REF!</f>
        <v>#REF!</v>
      </c>
      <c r="J7" s="13" t="e">
        <f>+#REF!</f>
        <v>#REF!</v>
      </c>
      <c r="K7" s="13"/>
      <c r="L7" s="11"/>
      <c r="M7" s="11"/>
      <c r="N7" s="11"/>
      <c r="O7" s="10" t="e">
        <f t="shared" si="1"/>
        <v>#REF!</v>
      </c>
    </row>
    <row r="8" spans="1:15">
      <c r="A8" s="292"/>
      <c r="B8" s="38" t="s">
        <v>23</v>
      </c>
      <c r="C8" s="15" t="e">
        <f>+#REF!</f>
        <v>#REF!</v>
      </c>
      <c r="D8" s="11" t="e">
        <f>+#REF!</f>
        <v>#REF!</v>
      </c>
      <c r="E8" s="11" t="e">
        <f>+#REF!</f>
        <v>#REF!</v>
      </c>
      <c r="F8" s="11" t="e">
        <f>+#REF!</f>
        <v>#REF!</v>
      </c>
      <c r="G8" s="11" t="e">
        <f>+#REF!</f>
        <v>#REF!</v>
      </c>
      <c r="H8" s="11" t="e">
        <f>+#REF!</f>
        <v>#REF!</v>
      </c>
      <c r="I8" s="11" t="e">
        <f>+#REF!</f>
        <v>#REF!</v>
      </c>
      <c r="J8" s="11" t="e">
        <f>+#REF!</f>
        <v>#REF!</v>
      </c>
      <c r="K8" s="11"/>
      <c r="L8" s="11"/>
      <c r="M8" s="11"/>
      <c r="N8" s="11"/>
      <c r="O8" s="10" t="e">
        <f t="shared" si="1"/>
        <v>#REF!</v>
      </c>
    </row>
    <row r="9" spans="1:15" s="16" customFormat="1">
      <c r="A9" s="290" t="s">
        <v>39</v>
      </c>
      <c r="B9" s="11" t="s">
        <v>66</v>
      </c>
      <c r="C9" s="15" t="e">
        <f>+C10*C11</f>
        <v>#REF!</v>
      </c>
      <c r="D9" s="15" t="e">
        <f>+D10*D11</f>
        <v>#REF!</v>
      </c>
      <c r="E9" s="15" t="e">
        <f>+E10*E11</f>
        <v>#REF!</v>
      </c>
      <c r="F9" s="15" t="e">
        <f t="shared" ref="F9:N9" si="3">+F10*F11</f>
        <v>#REF!</v>
      </c>
      <c r="G9" s="15" t="e">
        <f t="shared" si="3"/>
        <v>#REF!</v>
      </c>
      <c r="H9" s="15" t="e">
        <f t="shared" si="3"/>
        <v>#REF!</v>
      </c>
      <c r="I9" s="15" t="e">
        <f t="shared" si="3"/>
        <v>#REF!</v>
      </c>
      <c r="J9" s="15" t="e">
        <f t="shared" si="3"/>
        <v>#REF!</v>
      </c>
      <c r="K9" s="15">
        <f t="shared" si="3"/>
        <v>0</v>
      </c>
      <c r="L9" s="15">
        <f t="shared" si="3"/>
        <v>0</v>
      </c>
      <c r="M9" s="15">
        <f t="shared" si="3"/>
        <v>0</v>
      </c>
      <c r="N9" s="15">
        <f t="shared" si="3"/>
        <v>0</v>
      </c>
      <c r="O9" s="10" t="e">
        <f t="shared" si="1"/>
        <v>#REF!</v>
      </c>
    </row>
    <row r="10" spans="1:15">
      <c r="A10" s="290"/>
      <c r="B10" s="11" t="s">
        <v>18</v>
      </c>
      <c r="C10" s="11" t="e">
        <f>+#REF!</f>
        <v>#REF!</v>
      </c>
      <c r="D10" s="11" t="e">
        <f>+#REF!</f>
        <v>#REF!</v>
      </c>
      <c r="E10" s="13" t="e">
        <f>+#REF!</f>
        <v>#REF!</v>
      </c>
      <c r="F10" s="13" t="e">
        <f>+#REF!</f>
        <v>#REF!</v>
      </c>
      <c r="G10" s="13" t="e">
        <f>+#REF!</f>
        <v>#REF!</v>
      </c>
      <c r="H10" s="13" t="e">
        <f>+#REF!</f>
        <v>#REF!</v>
      </c>
      <c r="I10" s="13" t="e">
        <f>+#REF!</f>
        <v>#REF!</v>
      </c>
      <c r="J10" s="13" t="e">
        <f>+#REF!</f>
        <v>#REF!</v>
      </c>
      <c r="K10" s="11"/>
      <c r="L10" s="11"/>
      <c r="M10" s="11"/>
      <c r="N10" s="11"/>
      <c r="O10" s="10" t="e">
        <f t="shared" si="1"/>
        <v>#REF!</v>
      </c>
    </row>
    <row r="11" spans="1:15" s="16" customFormat="1">
      <c r="A11" s="290"/>
      <c r="B11" s="39" t="s">
        <v>23</v>
      </c>
      <c r="C11" s="15" t="e">
        <f>+#REF!</f>
        <v>#REF!</v>
      </c>
      <c r="D11" s="15" t="e">
        <f>+#REF!</f>
        <v>#REF!</v>
      </c>
      <c r="E11" s="15" t="e">
        <f>+#REF!</f>
        <v>#REF!</v>
      </c>
      <c r="F11" s="15" t="e">
        <f>+#REF!</f>
        <v>#REF!</v>
      </c>
      <c r="G11" s="15" t="e">
        <f>+#REF!</f>
        <v>#REF!</v>
      </c>
      <c r="H11" s="15" t="e">
        <f>+#REF!</f>
        <v>#REF!</v>
      </c>
      <c r="I11" s="15" t="e">
        <f>+#REF!</f>
        <v>#REF!</v>
      </c>
      <c r="J11" s="15" t="e">
        <f>+#REF!</f>
        <v>#REF!</v>
      </c>
      <c r="K11" s="15"/>
      <c r="L11" s="15"/>
      <c r="M11" s="15"/>
      <c r="N11" s="15"/>
      <c r="O11" s="10" t="e">
        <f t="shared" si="1"/>
        <v>#REF!</v>
      </c>
    </row>
    <row r="12" spans="1:15">
      <c r="A12" s="293" t="s">
        <v>26</v>
      </c>
      <c r="B12" s="11" t="s">
        <v>66</v>
      </c>
      <c r="C12" s="11" t="e">
        <f>+C13*C14</f>
        <v>#REF!</v>
      </c>
      <c r="D12" s="11" t="e">
        <f>+D13*D14</f>
        <v>#REF!</v>
      </c>
      <c r="E12" s="11" t="e">
        <f>+E13*E14</f>
        <v>#REF!</v>
      </c>
      <c r="F12" s="11" t="e">
        <f t="shared" ref="F12:N12" si="4">+F13*F14</f>
        <v>#REF!</v>
      </c>
      <c r="G12" s="11" t="e">
        <f t="shared" si="4"/>
        <v>#REF!</v>
      </c>
      <c r="H12" s="11" t="e">
        <f t="shared" si="4"/>
        <v>#REF!</v>
      </c>
      <c r="I12" s="11" t="e">
        <f t="shared" si="4"/>
        <v>#REF!</v>
      </c>
      <c r="J12" s="11" t="e">
        <f t="shared" si="4"/>
        <v>#REF!</v>
      </c>
      <c r="K12" s="11">
        <f t="shared" si="4"/>
        <v>0</v>
      </c>
      <c r="L12" s="11">
        <f t="shared" si="4"/>
        <v>0</v>
      </c>
      <c r="M12" s="11">
        <f t="shared" si="4"/>
        <v>0</v>
      </c>
      <c r="N12" s="11">
        <f t="shared" si="4"/>
        <v>0</v>
      </c>
      <c r="O12" s="10" t="e">
        <f t="shared" si="1"/>
        <v>#REF!</v>
      </c>
    </row>
    <row r="13" spans="1:15">
      <c r="A13" s="293"/>
      <c r="B13" s="11" t="s">
        <v>18</v>
      </c>
      <c r="C13" s="11" t="e">
        <f>+#REF!</f>
        <v>#REF!</v>
      </c>
      <c r="D13" s="11" t="e">
        <f>+#REF!</f>
        <v>#REF!</v>
      </c>
      <c r="E13" s="13" t="e">
        <f>+#REF!</f>
        <v>#REF!</v>
      </c>
      <c r="F13" s="13" t="e">
        <f>+#REF!</f>
        <v>#REF!</v>
      </c>
      <c r="G13" s="13" t="e">
        <f>+#REF!</f>
        <v>#REF!</v>
      </c>
      <c r="H13" s="13" t="e">
        <f>+#REF!</f>
        <v>#REF!</v>
      </c>
      <c r="I13" s="13" t="e">
        <f>+#REF!</f>
        <v>#REF!</v>
      </c>
      <c r="J13" s="13" t="e">
        <f>+#REF!</f>
        <v>#REF!</v>
      </c>
      <c r="K13" s="11"/>
      <c r="L13" s="11"/>
      <c r="M13" s="11"/>
      <c r="N13" s="11"/>
      <c r="O13" s="10" t="e">
        <f t="shared" si="1"/>
        <v>#REF!</v>
      </c>
    </row>
    <row r="14" spans="1:15">
      <c r="A14" s="293"/>
      <c r="B14" s="38" t="s">
        <v>23</v>
      </c>
      <c r="C14" s="11" t="e">
        <f>+#REF!</f>
        <v>#REF!</v>
      </c>
      <c r="D14" s="11" t="e">
        <f>+#REF!</f>
        <v>#REF!</v>
      </c>
      <c r="E14" s="11" t="e">
        <f>+#REF!</f>
        <v>#REF!</v>
      </c>
      <c r="F14" s="11" t="e">
        <f>+#REF!</f>
        <v>#REF!</v>
      </c>
      <c r="G14" s="11" t="e">
        <f>+#REF!</f>
        <v>#REF!</v>
      </c>
      <c r="H14" s="11" t="e">
        <f>+#REF!</f>
        <v>#REF!</v>
      </c>
      <c r="I14" s="11" t="e">
        <f>+#REF!</f>
        <v>#REF!</v>
      </c>
      <c r="J14" s="11" t="e">
        <f>+#REF!</f>
        <v>#REF!</v>
      </c>
      <c r="K14" s="11"/>
      <c r="L14" s="11"/>
      <c r="M14" s="11"/>
      <c r="N14" s="11"/>
      <c r="O14" s="10" t="e">
        <f t="shared" si="1"/>
        <v>#REF!</v>
      </c>
    </row>
    <row r="15" spans="1:15" s="16" customFormat="1">
      <c r="A15" s="290" t="s">
        <v>38</v>
      </c>
      <c r="B15" s="11" t="s">
        <v>66</v>
      </c>
      <c r="C15" s="15" t="e">
        <f>+C16*C17</f>
        <v>#REF!</v>
      </c>
      <c r="D15" s="15" t="e">
        <f>+D16*D17</f>
        <v>#REF!</v>
      </c>
      <c r="E15" s="15" t="e">
        <f>+E16*E17</f>
        <v>#REF!</v>
      </c>
      <c r="F15" s="15" t="e">
        <f t="shared" ref="F15:N15" si="5">+F16*F17</f>
        <v>#REF!</v>
      </c>
      <c r="G15" s="15" t="e">
        <f t="shared" si="5"/>
        <v>#REF!</v>
      </c>
      <c r="H15" s="15" t="e">
        <f t="shared" si="5"/>
        <v>#REF!</v>
      </c>
      <c r="I15" s="15" t="e">
        <f t="shared" si="5"/>
        <v>#REF!</v>
      </c>
      <c r="J15" s="15" t="e">
        <f t="shared" si="5"/>
        <v>#REF!</v>
      </c>
      <c r="K15" s="15">
        <f t="shared" si="5"/>
        <v>0</v>
      </c>
      <c r="L15" s="15">
        <f t="shared" si="5"/>
        <v>0</v>
      </c>
      <c r="M15" s="15">
        <f t="shared" si="5"/>
        <v>0</v>
      </c>
      <c r="N15" s="15">
        <f t="shared" si="5"/>
        <v>0</v>
      </c>
      <c r="O15" s="10" t="e">
        <f t="shared" si="1"/>
        <v>#REF!</v>
      </c>
    </row>
    <row r="16" spans="1:15">
      <c r="A16" s="290"/>
      <c r="B16" s="11" t="s">
        <v>18</v>
      </c>
      <c r="C16" s="11" t="e">
        <f>+#REF!</f>
        <v>#REF!</v>
      </c>
      <c r="D16" s="11" t="e">
        <f>+#REF!</f>
        <v>#REF!</v>
      </c>
      <c r="E16" s="13" t="e">
        <f>+#REF!</f>
        <v>#REF!</v>
      </c>
      <c r="F16" s="20" t="e">
        <f>+#REF!</f>
        <v>#REF!</v>
      </c>
      <c r="G16" s="13" t="e">
        <f>+#REF!</f>
        <v>#REF!</v>
      </c>
      <c r="H16" s="13" t="e">
        <f>+#REF!</f>
        <v>#REF!</v>
      </c>
      <c r="I16" s="13" t="e">
        <f>+#REF!</f>
        <v>#REF!</v>
      </c>
      <c r="J16" s="13" t="e">
        <f>+#REF!</f>
        <v>#REF!</v>
      </c>
      <c r="K16" s="13"/>
      <c r="L16" s="11"/>
      <c r="M16" s="11"/>
      <c r="N16" s="11"/>
      <c r="O16" s="10" t="e">
        <f t="shared" si="1"/>
        <v>#REF!</v>
      </c>
    </row>
    <row r="17" spans="1:15" s="16" customFormat="1">
      <c r="A17" s="290"/>
      <c r="B17" s="39" t="s">
        <v>23</v>
      </c>
      <c r="C17" s="15" t="e">
        <f>+#REF!</f>
        <v>#REF!</v>
      </c>
      <c r="D17" s="15" t="e">
        <f>+#REF!</f>
        <v>#REF!</v>
      </c>
      <c r="E17" s="15" t="e">
        <f>+#REF!</f>
        <v>#REF!</v>
      </c>
      <c r="F17" s="15" t="e">
        <f>+#REF!</f>
        <v>#REF!</v>
      </c>
      <c r="G17" s="15" t="e">
        <f>+#REF!</f>
        <v>#REF!</v>
      </c>
      <c r="H17" s="15" t="e">
        <f>+#REF!</f>
        <v>#REF!</v>
      </c>
      <c r="I17" s="15" t="e">
        <f>+#REF!</f>
        <v>#REF!</v>
      </c>
      <c r="J17" s="15" t="e">
        <f>+#REF!</f>
        <v>#REF!</v>
      </c>
      <c r="K17" s="15"/>
      <c r="L17" s="15"/>
      <c r="M17" s="15"/>
      <c r="N17" s="15"/>
      <c r="O17" s="10" t="e">
        <f t="shared" si="1"/>
        <v>#REF!</v>
      </c>
    </row>
    <row r="18" spans="1:15" s="16" customFormat="1">
      <c r="A18" s="290" t="s">
        <v>37</v>
      </c>
      <c r="B18" s="11" t="s">
        <v>66</v>
      </c>
      <c r="C18" s="15" t="e">
        <f>+C19*C20</f>
        <v>#REF!</v>
      </c>
      <c r="D18" s="15" t="e">
        <f>+D19*D20</f>
        <v>#REF!</v>
      </c>
      <c r="E18" s="15" t="e">
        <f>+E19*E20</f>
        <v>#REF!</v>
      </c>
      <c r="F18" s="15" t="e">
        <f t="shared" ref="F18:N18" si="6">+F19*F20</f>
        <v>#REF!</v>
      </c>
      <c r="G18" s="15" t="e">
        <f t="shared" si="6"/>
        <v>#REF!</v>
      </c>
      <c r="H18" s="15" t="e">
        <f t="shared" si="6"/>
        <v>#REF!</v>
      </c>
      <c r="I18" s="15" t="e">
        <f t="shared" si="6"/>
        <v>#REF!</v>
      </c>
      <c r="J18" s="15" t="e">
        <f t="shared" si="6"/>
        <v>#REF!</v>
      </c>
      <c r="K18" s="15">
        <f t="shared" si="6"/>
        <v>0</v>
      </c>
      <c r="L18" s="15">
        <f t="shared" si="6"/>
        <v>0</v>
      </c>
      <c r="M18" s="15">
        <f t="shared" si="6"/>
        <v>0</v>
      </c>
      <c r="N18" s="15">
        <f t="shared" si="6"/>
        <v>0</v>
      </c>
      <c r="O18" s="10" t="e">
        <f t="shared" si="1"/>
        <v>#REF!</v>
      </c>
    </row>
    <row r="19" spans="1:15">
      <c r="A19" s="290"/>
      <c r="B19" s="11" t="s">
        <v>18</v>
      </c>
      <c r="C19" s="11" t="e">
        <f>+#REF!</f>
        <v>#REF!</v>
      </c>
      <c r="D19" s="11" t="e">
        <f>+#REF!</f>
        <v>#REF!</v>
      </c>
      <c r="E19" s="13" t="e">
        <f>+#REF!</f>
        <v>#REF!</v>
      </c>
      <c r="F19" s="13" t="e">
        <f>+#REF!</f>
        <v>#REF!</v>
      </c>
      <c r="G19" s="13" t="e">
        <f>+#REF!</f>
        <v>#REF!</v>
      </c>
      <c r="H19" s="13" t="e">
        <f>+#REF!</f>
        <v>#REF!</v>
      </c>
      <c r="I19" s="13" t="e">
        <f>+#REF!</f>
        <v>#REF!</v>
      </c>
      <c r="J19" s="13" t="e">
        <f>+#REF!</f>
        <v>#REF!</v>
      </c>
      <c r="K19" s="11"/>
      <c r="L19" s="11"/>
      <c r="M19" s="11"/>
      <c r="N19" s="11"/>
      <c r="O19" s="10" t="e">
        <f t="shared" si="1"/>
        <v>#REF!</v>
      </c>
    </row>
    <row r="20" spans="1:15">
      <c r="A20" s="290"/>
      <c r="B20" s="38" t="s">
        <v>23</v>
      </c>
      <c r="C20" s="11" t="e">
        <f>+#REF!</f>
        <v>#REF!</v>
      </c>
      <c r="D20" s="11" t="e">
        <f>+#REF!</f>
        <v>#REF!</v>
      </c>
      <c r="E20" s="11" t="e">
        <f>+#REF!</f>
        <v>#REF!</v>
      </c>
      <c r="F20" s="11" t="e">
        <f>+#REF!</f>
        <v>#REF!</v>
      </c>
      <c r="G20" s="11" t="e">
        <f>+#REF!</f>
        <v>#REF!</v>
      </c>
      <c r="H20" s="11" t="e">
        <f>+#REF!</f>
        <v>#REF!</v>
      </c>
      <c r="I20" s="11" t="e">
        <f>+#REF!</f>
        <v>#REF!</v>
      </c>
      <c r="J20" s="11" t="e">
        <f>+#REF!</f>
        <v>#REF!</v>
      </c>
      <c r="K20" s="11"/>
      <c r="L20" s="11"/>
      <c r="M20" s="11"/>
      <c r="N20" s="11"/>
      <c r="O20" s="10" t="e">
        <f t="shared" si="1"/>
        <v>#REF!</v>
      </c>
    </row>
    <row r="21" spans="1:15" s="16" customFormat="1">
      <c r="A21" s="290" t="s">
        <v>36</v>
      </c>
      <c r="B21" s="11" t="s">
        <v>66</v>
      </c>
      <c r="C21" s="15" t="e">
        <f>+C22*C23</f>
        <v>#REF!</v>
      </c>
      <c r="D21" s="15" t="e">
        <f>+D22*D23</f>
        <v>#REF!</v>
      </c>
      <c r="E21" s="15" t="e">
        <f>+E22*E23</f>
        <v>#REF!</v>
      </c>
      <c r="F21" s="15" t="e">
        <f t="shared" ref="F21:N21" si="7">+F22*F23</f>
        <v>#REF!</v>
      </c>
      <c r="G21" s="15" t="e">
        <f t="shared" si="7"/>
        <v>#REF!</v>
      </c>
      <c r="H21" s="15" t="e">
        <f t="shared" si="7"/>
        <v>#REF!</v>
      </c>
      <c r="I21" s="15" t="e">
        <f t="shared" si="7"/>
        <v>#REF!</v>
      </c>
      <c r="J21" s="15" t="e">
        <f t="shared" si="7"/>
        <v>#REF!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7"/>
        <v>0</v>
      </c>
      <c r="O21" s="10" t="e">
        <f t="shared" si="1"/>
        <v>#REF!</v>
      </c>
    </row>
    <row r="22" spans="1:15">
      <c r="A22" s="290"/>
      <c r="B22" s="11" t="s">
        <v>18</v>
      </c>
      <c r="C22" s="11" t="e">
        <f>+#REF!</f>
        <v>#REF!</v>
      </c>
      <c r="D22" s="11" t="e">
        <f>+#REF!</f>
        <v>#REF!</v>
      </c>
      <c r="E22" s="13" t="e">
        <f>+#REF!</f>
        <v>#REF!</v>
      </c>
      <c r="F22" s="13" t="e">
        <f>+#REF!</f>
        <v>#REF!</v>
      </c>
      <c r="G22" s="13" t="e">
        <f>+#REF!</f>
        <v>#REF!</v>
      </c>
      <c r="H22" s="13" t="e">
        <f>+#REF!</f>
        <v>#REF!</v>
      </c>
      <c r="I22" s="13" t="e">
        <f>+#REF!</f>
        <v>#REF!</v>
      </c>
      <c r="J22" s="13" t="e">
        <f>+#REF!</f>
        <v>#REF!</v>
      </c>
      <c r="K22" s="13"/>
      <c r="L22" s="11"/>
      <c r="M22" s="11"/>
      <c r="N22" s="11"/>
      <c r="O22" s="10" t="e">
        <f t="shared" si="1"/>
        <v>#REF!</v>
      </c>
    </row>
    <row r="23" spans="1:15" s="16" customFormat="1">
      <c r="A23" s="290"/>
      <c r="B23" s="39" t="s">
        <v>23</v>
      </c>
      <c r="C23" s="15" t="e">
        <f>+#REF!</f>
        <v>#REF!</v>
      </c>
      <c r="D23" s="15" t="e">
        <f>+#REF!</f>
        <v>#REF!</v>
      </c>
      <c r="E23" s="15" t="e">
        <f>+#REF!</f>
        <v>#REF!</v>
      </c>
      <c r="F23" s="15" t="e">
        <f>+#REF!</f>
        <v>#REF!</v>
      </c>
      <c r="G23" s="15" t="e">
        <f>+#REF!</f>
        <v>#REF!</v>
      </c>
      <c r="H23" s="15" t="e">
        <f>+#REF!</f>
        <v>#REF!</v>
      </c>
      <c r="I23" s="15" t="e">
        <f>+#REF!</f>
        <v>#REF!</v>
      </c>
      <c r="J23" s="15" t="e">
        <f>+#REF!</f>
        <v>#REF!</v>
      </c>
      <c r="K23" s="15"/>
      <c r="L23" s="15"/>
      <c r="M23" s="15"/>
      <c r="N23" s="15"/>
      <c r="O23" s="10" t="e">
        <f t="shared" si="1"/>
        <v>#REF!</v>
      </c>
    </row>
    <row r="24" spans="1:15">
      <c r="A24" s="290" t="s">
        <v>34</v>
      </c>
      <c r="B24" s="11" t="s">
        <v>66</v>
      </c>
      <c r="C24" s="11" t="e">
        <f>+C25*C26</f>
        <v>#REF!</v>
      </c>
      <c r="D24" s="11" t="e">
        <f>+D25*D26</f>
        <v>#REF!</v>
      </c>
      <c r="E24" s="11" t="e">
        <f>+E25*E26</f>
        <v>#REF!</v>
      </c>
      <c r="F24" s="11" t="e">
        <f t="shared" ref="F24:N24" si="8">+F25*F26</f>
        <v>#REF!</v>
      </c>
      <c r="G24" s="11" t="e">
        <f t="shared" si="8"/>
        <v>#REF!</v>
      </c>
      <c r="H24" s="11" t="e">
        <f t="shared" si="8"/>
        <v>#REF!</v>
      </c>
      <c r="I24" s="11" t="e">
        <f t="shared" si="8"/>
        <v>#REF!</v>
      </c>
      <c r="J24" s="11" t="e">
        <f t="shared" si="8"/>
        <v>#REF!</v>
      </c>
      <c r="K24" s="11">
        <f t="shared" si="8"/>
        <v>0</v>
      </c>
      <c r="L24" s="11">
        <f t="shared" si="8"/>
        <v>0</v>
      </c>
      <c r="M24" s="11">
        <f t="shared" si="8"/>
        <v>0</v>
      </c>
      <c r="N24" s="11">
        <f t="shared" si="8"/>
        <v>0</v>
      </c>
      <c r="O24" s="10" t="e">
        <f t="shared" si="1"/>
        <v>#REF!</v>
      </c>
    </row>
    <row r="25" spans="1:15" s="19" customFormat="1">
      <c r="A25" s="290"/>
      <c r="B25" s="20" t="s">
        <v>18</v>
      </c>
      <c r="C25" s="20" t="e">
        <f>+#REF!</f>
        <v>#REF!</v>
      </c>
      <c r="D25" s="20" t="e">
        <f>+#REF!</f>
        <v>#REF!</v>
      </c>
      <c r="E25" s="20" t="e">
        <f>+#REF!</f>
        <v>#REF!</v>
      </c>
      <c r="F25" s="20" t="e">
        <f>+#REF!</f>
        <v>#REF!</v>
      </c>
      <c r="G25" s="20" t="e">
        <f>+#REF!</f>
        <v>#REF!</v>
      </c>
      <c r="H25" s="20" t="e">
        <f>+#REF!</f>
        <v>#REF!</v>
      </c>
      <c r="I25" s="20" t="e">
        <f>+#REF!</f>
        <v>#REF!</v>
      </c>
      <c r="J25" s="20" t="e">
        <f>+#REF!</f>
        <v>#REF!</v>
      </c>
      <c r="K25" s="20"/>
      <c r="L25" s="20"/>
      <c r="M25" s="20"/>
      <c r="N25" s="20"/>
      <c r="O25" s="10" t="e">
        <f t="shared" si="1"/>
        <v>#REF!</v>
      </c>
    </row>
    <row r="26" spans="1:15">
      <c r="A26" s="290"/>
      <c r="B26" s="38" t="s">
        <v>23</v>
      </c>
      <c r="C26" s="11" t="e">
        <f>+#REF!</f>
        <v>#REF!</v>
      </c>
      <c r="D26" s="11" t="e">
        <f>+#REF!</f>
        <v>#REF!</v>
      </c>
      <c r="E26" s="11" t="e">
        <f>+#REF!</f>
        <v>#REF!</v>
      </c>
      <c r="F26" s="11" t="e">
        <f>+#REF!</f>
        <v>#REF!</v>
      </c>
      <c r="G26" s="11" t="e">
        <f>+#REF!</f>
        <v>#REF!</v>
      </c>
      <c r="H26" s="11" t="e">
        <f>+#REF!</f>
        <v>#REF!</v>
      </c>
      <c r="I26" s="11" t="e">
        <f>+#REF!</f>
        <v>#REF!</v>
      </c>
      <c r="J26" s="11" t="e">
        <f>+#REF!</f>
        <v>#REF!</v>
      </c>
      <c r="K26" s="11"/>
      <c r="L26" s="11"/>
      <c r="M26" s="11"/>
      <c r="N26" s="11"/>
      <c r="O26" s="10" t="e">
        <f t="shared" si="1"/>
        <v>#REF!</v>
      </c>
    </row>
    <row r="27" spans="1:15" s="16" customFormat="1">
      <c r="A27" s="290" t="s">
        <v>35</v>
      </c>
      <c r="B27" s="11" t="s">
        <v>66</v>
      </c>
      <c r="C27" s="15" t="e">
        <f>+C28*C29</f>
        <v>#REF!</v>
      </c>
      <c r="D27" s="15" t="e">
        <f>+D28*D29</f>
        <v>#REF!</v>
      </c>
      <c r="E27" s="15" t="e">
        <f>+E28*E29</f>
        <v>#REF!</v>
      </c>
      <c r="F27" s="15" t="e">
        <f t="shared" ref="F27:N27" si="9">+F28*F29</f>
        <v>#REF!</v>
      </c>
      <c r="G27" s="15" t="e">
        <f t="shared" si="9"/>
        <v>#REF!</v>
      </c>
      <c r="H27" s="15" t="e">
        <f t="shared" si="9"/>
        <v>#REF!</v>
      </c>
      <c r="I27" s="15" t="e">
        <f t="shared" si="9"/>
        <v>#REF!</v>
      </c>
      <c r="J27" s="15" t="e">
        <f t="shared" si="9"/>
        <v>#REF!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9"/>
        <v>0</v>
      </c>
      <c r="O27" s="10" t="e">
        <f t="shared" si="1"/>
        <v>#REF!</v>
      </c>
    </row>
    <row r="28" spans="1:15">
      <c r="A28" s="290"/>
      <c r="B28" s="11" t="s">
        <v>18</v>
      </c>
      <c r="C28" s="11" t="e">
        <f>+#REF!</f>
        <v>#REF!</v>
      </c>
      <c r="D28" s="11" t="e">
        <f>+#REF!</f>
        <v>#REF!</v>
      </c>
      <c r="E28" s="13" t="e">
        <f>+#REF!</f>
        <v>#REF!</v>
      </c>
      <c r="F28" s="13" t="e">
        <f>+#REF!</f>
        <v>#REF!</v>
      </c>
      <c r="G28" s="13" t="e">
        <f>+#REF!</f>
        <v>#REF!</v>
      </c>
      <c r="H28" s="13" t="e">
        <f>+#REF!</f>
        <v>#REF!</v>
      </c>
      <c r="I28" s="13" t="e">
        <f>+#REF!</f>
        <v>#REF!</v>
      </c>
      <c r="J28" s="13" t="e">
        <f>+#REF!</f>
        <v>#REF!</v>
      </c>
      <c r="K28" s="11"/>
      <c r="L28" s="11"/>
      <c r="M28" s="11"/>
      <c r="N28" s="11"/>
      <c r="O28" s="10" t="e">
        <f t="shared" si="1"/>
        <v>#REF!</v>
      </c>
    </row>
    <row r="29" spans="1:15" s="16" customFormat="1">
      <c r="A29" s="290"/>
      <c r="B29" s="39" t="s">
        <v>23</v>
      </c>
      <c r="C29" s="15" t="e">
        <f>+#REF!</f>
        <v>#REF!</v>
      </c>
      <c r="D29" s="15" t="e">
        <f>+#REF!</f>
        <v>#REF!</v>
      </c>
      <c r="E29" s="15" t="e">
        <f>+#REF!</f>
        <v>#REF!</v>
      </c>
      <c r="F29" s="15" t="e">
        <f>+#REF!</f>
        <v>#REF!</v>
      </c>
      <c r="G29" s="15" t="e">
        <f>+#REF!</f>
        <v>#REF!</v>
      </c>
      <c r="H29" s="15" t="e">
        <f>+#REF!</f>
        <v>#REF!</v>
      </c>
      <c r="I29" s="15" t="e">
        <f>+#REF!</f>
        <v>#REF!</v>
      </c>
      <c r="J29" s="15" t="e">
        <f>+#REF!</f>
        <v>#REF!</v>
      </c>
      <c r="K29" s="15"/>
      <c r="L29" s="15"/>
      <c r="M29" s="15"/>
      <c r="N29" s="15"/>
      <c r="O29" s="10" t="e">
        <f t="shared" si="1"/>
        <v>#REF!</v>
      </c>
    </row>
    <row r="30" spans="1:15">
      <c r="A30" s="290" t="s">
        <v>33</v>
      </c>
      <c r="B30" s="11" t="s">
        <v>66</v>
      </c>
      <c r="C30" s="11" t="e">
        <f>+C31*C32</f>
        <v>#REF!</v>
      </c>
      <c r="D30" s="11" t="e">
        <f>+D31*D32</f>
        <v>#REF!</v>
      </c>
      <c r="E30" s="11" t="e">
        <f>+E31*E32</f>
        <v>#REF!</v>
      </c>
      <c r="F30" s="11" t="e">
        <f t="shared" ref="F30:N30" si="10">+F31*F32</f>
        <v>#REF!</v>
      </c>
      <c r="G30" s="11" t="e">
        <f t="shared" si="10"/>
        <v>#REF!</v>
      </c>
      <c r="H30" s="11" t="e">
        <f t="shared" si="10"/>
        <v>#REF!</v>
      </c>
      <c r="I30" s="11" t="e">
        <f t="shared" si="10"/>
        <v>#REF!</v>
      </c>
      <c r="J30" s="11" t="e">
        <f t="shared" si="10"/>
        <v>#REF!</v>
      </c>
      <c r="K30" s="11">
        <f t="shared" si="10"/>
        <v>0</v>
      </c>
      <c r="L30" s="11">
        <f t="shared" si="10"/>
        <v>0</v>
      </c>
      <c r="M30" s="11">
        <f t="shared" si="10"/>
        <v>0</v>
      </c>
      <c r="N30" s="11">
        <f t="shared" si="10"/>
        <v>0</v>
      </c>
      <c r="O30" s="10" t="e">
        <f t="shared" si="1"/>
        <v>#REF!</v>
      </c>
    </row>
    <row r="31" spans="1:15">
      <c r="A31" s="290"/>
      <c r="B31" s="11" t="s">
        <v>18</v>
      </c>
      <c r="C31" s="11" t="e">
        <f>+#REF!</f>
        <v>#REF!</v>
      </c>
      <c r="D31" s="11" t="e">
        <f>+#REF!</f>
        <v>#REF!</v>
      </c>
      <c r="E31" s="13" t="e">
        <f>+#REF!</f>
        <v>#REF!</v>
      </c>
      <c r="F31" s="13" t="e">
        <f>+#REF!</f>
        <v>#REF!</v>
      </c>
      <c r="G31" s="13" t="e">
        <f>+#REF!</f>
        <v>#REF!</v>
      </c>
      <c r="H31" s="13" t="e">
        <f>+#REF!</f>
        <v>#REF!</v>
      </c>
      <c r="I31" s="13" t="e">
        <f>+#REF!</f>
        <v>#REF!</v>
      </c>
      <c r="J31" s="13" t="e">
        <f>+#REF!</f>
        <v>#REF!</v>
      </c>
      <c r="K31" s="13"/>
      <c r="L31" s="11"/>
      <c r="M31" s="11"/>
      <c r="N31" s="11"/>
      <c r="O31" s="10" t="e">
        <f t="shared" si="1"/>
        <v>#REF!</v>
      </c>
    </row>
    <row r="32" spans="1:15">
      <c r="A32" s="290"/>
      <c r="B32" s="38" t="s">
        <v>23</v>
      </c>
      <c r="C32" s="11" t="e">
        <f>+#REF!</f>
        <v>#REF!</v>
      </c>
      <c r="D32" s="11" t="e">
        <f>+#REF!</f>
        <v>#REF!</v>
      </c>
      <c r="E32" s="11" t="e">
        <f>+#REF!</f>
        <v>#REF!</v>
      </c>
      <c r="F32" s="11" t="e">
        <f>+#REF!</f>
        <v>#REF!</v>
      </c>
      <c r="G32" s="11" t="e">
        <f>+#REF!</f>
        <v>#REF!</v>
      </c>
      <c r="H32" s="11" t="e">
        <f>+#REF!</f>
        <v>#REF!</v>
      </c>
      <c r="I32" s="11" t="e">
        <f>+#REF!</f>
        <v>#REF!</v>
      </c>
      <c r="J32" s="11" t="e">
        <f>+#REF!</f>
        <v>#REF!</v>
      </c>
      <c r="K32" s="11"/>
      <c r="L32" s="11"/>
      <c r="M32" s="11"/>
      <c r="N32" s="11"/>
      <c r="O32" s="10" t="e">
        <f t="shared" si="1"/>
        <v>#REF!</v>
      </c>
    </row>
    <row r="33" spans="1:15">
      <c r="A33" s="290" t="s">
        <v>27</v>
      </c>
      <c r="B33" s="11" t="s">
        <v>66</v>
      </c>
      <c r="C33" s="11" t="e">
        <f>+C34*C35</f>
        <v>#REF!</v>
      </c>
      <c r="D33" s="11" t="e">
        <f>+D34*D35</f>
        <v>#REF!</v>
      </c>
      <c r="E33" s="11" t="e">
        <f>+E34*E35</f>
        <v>#REF!</v>
      </c>
      <c r="F33" s="11" t="e">
        <f t="shared" ref="F33:N33" si="11">+F34*F35</f>
        <v>#REF!</v>
      </c>
      <c r="G33" s="11" t="e">
        <f t="shared" si="11"/>
        <v>#REF!</v>
      </c>
      <c r="H33" s="11" t="e">
        <f t="shared" si="11"/>
        <v>#REF!</v>
      </c>
      <c r="I33" s="11" t="e">
        <f t="shared" si="11"/>
        <v>#REF!</v>
      </c>
      <c r="J33" s="11" t="e">
        <f t="shared" si="11"/>
        <v>#REF!</v>
      </c>
      <c r="K33" s="11">
        <f t="shared" si="11"/>
        <v>0</v>
      </c>
      <c r="L33" s="11">
        <f t="shared" si="11"/>
        <v>0</v>
      </c>
      <c r="M33" s="11">
        <f t="shared" si="11"/>
        <v>0</v>
      </c>
      <c r="N33" s="11">
        <f t="shared" si="11"/>
        <v>0</v>
      </c>
      <c r="O33" s="10" t="e">
        <f t="shared" si="1"/>
        <v>#REF!</v>
      </c>
    </row>
    <row r="34" spans="1:15">
      <c r="A34" s="290"/>
      <c r="B34" s="11" t="s">
        <v>18</v>
      </c>
      <c r="C34" s="11" t="e">
        <f>+#REF!</f>
        <v>#REF!</v>
      </c>
      <c r="D34" s="11" t="e">
        <f>+#REF!</f>
        <v>#REF!</v>
      </c>
      <c r="E34" s="13" t="e">
        <f>+#REF!</f>
        <v>#REF!</v>
      </c>
      <c r="F34" s="13" t="e">
        <f>+#REF!</f>
        <v>#REF!</v>
      </c>
      <c r="G34" s="13" t="e">
        <f>+#REF!</f>
        <v>#REF!</v>
      </c>
      <c r="H34" s="13" t="e">
        <f>+#REF!</f>
        <v>#REF!</v>
      </c>
      <c r="I34" s="13" t="e">
        <f>+#REF!</f>
        <v>#REF!</v>
      </c>
      <c r="J34" s="13" t="e">
        <f>+#REF!</f>
        <v>#REF!</v>
      </c>
      <c r="K34" s="11"/>
      <c r="L34" s="11"/>
      <c r="M34" s="11"/>
      <c r="N34" s="11"/>
      <c r="O34" s="10" t="e">
        <f t="shared" si="1"/>
        <v>#REF!</v>
      </c>
    </row>
    <row r="35" spans="1:15">
      <c r="A35" s="290"/>
      <c r="B35" s="38" t="s">
        <v>23</v>
      </c>
      <c r="C35" s="11" t="e">
        <f>+#REF!</f>
        <v>#REF!</v>
      </c>
      <c r="D35" s="11" t="e">
        <f>+#REF!</f>
        <v>#REF!</v>
      </c>
      <c r="E35" s="11" t="e">
        <f>+#REF!</f>
        <v>#REF!</v>
      </c>
      <c r="F35" s="11" t="e">
        <f>+#REF!</f>
        <v>#REF!</v>
      </c>
      <c r="G35" s="11" t="e">
        <f>+#REF!</f>
        <v>#REF!</v>
      </c>
      <c r="H35" s="11" t="e">
        <f>+#REF!</f>
        <v>#REF!</v>
      </c>
      <c r="I35" s="11" t="e">
        <f>+#REF!</f>
        <v>#REF!</v>
      </c>
      <c r="J35" s="11" t="e">
        <f>+#REF!</f>
        <v>#REF!</v>
      </c>
      <c r="K35" s="11"/>
      <c r="L35" s="11"/>
      <c r="M35" s="11"/>
      <c r="N35" s="11"/>
      <c r="O35" s="10" t="e">
        <f t="shared" si="1"/>
        <v>#REF!</v>
      </c>
    </row>
    <row r="36" spans="1:15">
      <c r="A36" s="290" t="s">
        <v>28</v>
      </c>
      <c r="B36" s="11" t="s">
        <v>66</v>
      </c>
      <c r="C36" s="11" t="e">
        <f>+C37*C38</f>
        <v>#REF!</v>
      </c>
      <c r="D36" s="11" t="e">
        <f>+D37*D38</f>
        <v>#REF!</v>
      </c>
      <c r="E36" s="11" t="e">
        <f>+E37*E38</f>
        <v>#REF!</v>
      </c>
      <c r="F36" s="11" t="e">
        <f t="shared" ref="F36:N36" si="12">+F37*F38</f>
        <v>#REF!</v>
      </c>
      <c r="G36" s="11" t="e">
        <f t="shared" si="12"/>
        <v>#REF!</v>
      </c>
      <c r="H36" s="11" t="e">
        <f t="shared" si="12"/>
        <v>#REF!</v>
      </c>
      <c r="I36" s="11" t="e">
        <f t="shared" si="12"/>
        <v>#REF!</v>
      </c>
      <c r="J36" s="11" t="e">
        <f t="shared" si="12"/>
        <v>#REF!</v>
      </c>
      <c r="K36" s="11">
        <f t="shared" si="12"/>
        <v>0</v>
      </c>
      <c r="L36" s="11">
        <f t="shared" si="12"/>
        <v>0</v>
      </c>
      <c r="M36" s="11">
        <f t="shared" si="12"/>
        <v>0</v>
      </c>
      <c r="N36" s="11">
        <f t="shared" si="12"/>
        <v>0</v>
      </c>
      <c r="O36" s="10" t="e">
        <f t="shared" si="1"/>
        <v>#REF!</v>
      </c>
    </row>
    <row r="37" spans="1:15">
      <c r="A37" s="290"/>
      <c r="B37" s="11" t="s">
        <v>18</v>
      </c>
      <c r="C37" s="11" t="e">
        <f>+#REF!</f>
        <v>#REF!</v>
      </c>
      <c r="D37" s="11" t="e">
        <f>+#REF!</f>
        <v>#REF!</v>
      </c>
      <c r="E37" s="13" t="e">
        <f>+#REF!</f>
        <v>#REF!</v>
      </c>
      <c r="F37" s="13" t="e">
        <f>+#REF!</f>
        <v>#REF!</v>
      </c>
      <c r="G37" s="13" t="e">
        <f>+#REF!</f>
        <v>#REF!</v>
      </c>
      <c r="H37" s="13" t="e">
        <f>+#REF!</f>
        <v>#REF!</v>
      </c>
      <c r="I37" s="13" t="e">
        <f>+#REF!</f>
        <v>#REF!</v>
      </c>
      <c r="J37" s="13" t="e">
        <f>+#REF!</f>
        <v>#REF!</v>
      </c>
      <c r="K37" s="11"/>
      <c r="L37" s="11"/>
      <c r="M37" s="11"/>
      <c r="N37" s="11"/>
      <c r="O37" s="10" t="e">
        <f t="shared" si="1"/>
        <v>#REF!</v>
      </c>
    </row>
    <row r="38" spans="1:15">
      <c r="A38" s="290"/>
      <c r="B38" s="38" t="s">
        <v>23</v>
      </c>
      <c r="C38" s="11" t="e">
        <f>+#REF!</f>
        <v>#REF!</v>
      </c>
      <c r="D38" s="11" t="e">
        <f>+#REF!</f>
        <v>#REF!</v>
      </c>
      <c r="E38" s="11" t="e">
        <f>+#REF!</f>
        <v>#REF!</v>
      </c>
      <c r="F38" s="11" t="e">
        <f>+#REF!</f>
        <v>#REF!</v>
      </c>
      <c r="G38" s="11" t="e">
        <f>+#REF!</f>
        <v>#REF!</v>
      </c>
      <c r="H38" s="11" t="e">
        <f>+#REF!</f>
        <v>#REF!</v>
      </c>
      <c r="I38" s="11" t="e">
        <f>+#REF!</f>
        <v>#REF!</v>
      </c>
      <c r="J38" s="11" t="e">
        <f>+#REF!</f>
        <v>#REF!</v>
      </c>
      <c r="K38" s="11"/>
      <c r="L38" s="11"/>
      <c r="M38" s="11"/>
      <c r="N38" s="11"/>
      <c r="O38" s="10" t="e">
        <f t="shared" si="1"/>
        <v>#REF!</v>
      </c>
    </row>
    <row r="39" spans="1:15">
      <c r="A39" s="290" t="s">
        <v>29</v>
      </c>
      <c r="B39" s="11" t="s">
        <v>66</v>
      </c>
      <c r="C39" s="11" t="e">
        <f>+C40*C41</f>
        <v>#REF!</v>
      </c>
      <c r="D39" s="11" t="e">
        <f>+D40*D41</f>
        <v>#REF!</v>
      </c>
      <c r="E39" s="11" t="e">
        <f>+E40*E41</f>
        <v>#REF!</v>
      </c>
      <c r="F39" s="11" t="e">
        <f t="shared" ref="F39:N39" si="13">+F40*F41</f>
        <v>#REF!</v>
      </c>
      <c r="G39" s="11" t="e">
        <f t="shared" si="13"/>
        <v>#REF!</v>
      </c>
      <c r="H39" s="11" t="e">
        <f t="shared" si="13"/>
        <v>#REF!</v>
      </c>
      <c r="I39" s="11" t="e">
        <f t="shared" si="13"/>
        <v>#REF!</v>
      </c>
      <c r="J39" s="11" t="e">
        <f t="shared" si="13"/>
        <v>#REF!</v>
      </c>
      <c r="K39" s="11">
        <f t="shared" si="13"/>
        <v>0</v>
      </c>
      <c r="L39" s="11">
        <f t="shared" si="13"/>
        <v>0</v>
      </c>
      <c r="M39" s="11">
        <f t="shared" si="13"/>
        <v>0</v>
      </c>
      <c r="N39" s="11">
        <f t="shared" si="13"/>
        <v>0</v>
      </c>
      <c r="O39" s="10" t="e">
        <f t="shared" si="1"/>
        <v>#REF!</v>
      </c>
    </row>
    <row r="40" spans="1:15">
      <c r="A40" s="290"/>
      <c r="B40" s="11" t="s">
        <v>18</v>
      </c>
      <c r="C40" s="11" t="e">
        <f>+#REF!</f>
        <v>#REF!</v>
      </c>
      <c r="D40" s="11" t="e">
        <f>+#REF!</f>
        <v>#REF!</v>
      </c>
      <c r="E40" s="13" t="e">
        <f>+#REF!</f>
        <v>#REF!</v>
      </c>
      <c r="F40" s="13" t="e">
        <f>+#REF!</f>
        <v>#REF!</v>
      </c>
      <c r="G40" s="13" t="e">
        <f>+#REF!</f>
        <v>#REF!</v>
      </c>
      <c r="H40" s="13" t="e">
        <f>+#REF!</f>
        <v>#REF!</v>
      </c>
      <c r="I40" s="13" t="e">
        <f>+#REF!</f>
        <v>#REF!</v>
      </c>
      <c r="J40" s="13" t="e">
        <f>+#REF!</f>
        <v>#REF!</v>
      </c>
      <c r="K40" s="11"/>
      <c r="L40" s="11"/>
      <c r="M40" s="11"/>
      <c r="N40" s="11"/>
      <c r="O40" s="10" t="e">
        <f t="shared" si="1"/>
        <v>#REF!</v>
      </c>
    </row>
    <row r="41" spans="1:15">
      <c r="A41" s="290"/>
      <c r="B41" s="38" t="s">
        <v>23</v>
      </c>
      <c r="C41" s="11" t="e">
        <f>+#REF!</f>
        <v>#REF!</v>
      </c>
      <c r="D41" s="11" t="e">
        <f>+#REF!</f>
        <v>#REF!</v>
      </c>
      <c r="E41" s="11" t="e">
        <f>+#REF!</f>
        <v>#REF!</v>
      </c>
      <c r="F41" s="11" t="e">
        <f>+#REF!</f>
        <v>#REF!</v>
      </c>
      <c r="G41" s="11" t="e">
        <f>+#REF!</f>
        <v>#REF!</v>
      </c>
      <c r="H41" s="11" t="e">
        <f>+#REF!</f>
        <v>#REF!</v>
      </c>
      <c r="I41" s="11" t="e">
        <f>+#REF!</f>
        <v>#REF!</v>
      </c>
      <c r="J41" s="11" t="e">
        <f>+#REF!</f>
        <v>#REF!</v>
      </c>
      <c r="K41" s="11"/>
      <c r="L41" s="11"/>
      <c r="M41" s="11"/>
      <c r="N41" s="11"/>
      <c r="O41" s="10" t="e">
        <f t="shared" si="1"/>
        <v>#REF!</v>
      </c>
    </row>
    <row r="42" spans="1:15">
      <c r="A42" s="290" t="s">
        <v>30</v>
      </c>
      <c r="B42" s="11" t="s">
        <v>66</v>
      </c>
      <c r="C42" s="11" t="e">
        <f>+C43*C44</f>
        <v>#REF!</v>
      </c>
      <c r="D42" s="11" t="e">
        <f>+D43*D44</f>
        <v>#REF!</v>
      </c>
      <c r="E42" s="11" t="e">
        <f>+E43*E44</f>
        <v>#REF!</v>
      </c>
      <c r="F42" s="11" t="e">
        <f t="shared" ref="F42:N42" si="14">+F43*F44</f>
        <v>#REF!</v>
      </c>
      <c r="G42" s="11" t="e">
        <f t="shared" si="14"/>
        <v>#REF!</v>
      </c>
      <c r="H42" s="11" t="e">
        <f t="shared" si="14"/>
        <v>#REF!</v>
      </c>
      <c r="I42" s="11" t="e">
        <f t="shared" si="14"/>
        <v>#REF!</v>
      </c>
      <c r="J42" s="11" t="e">
        <f t="shared" si="14"/>
        <v>#REF!</v>
      </c>
      <c r="K42" s="11">
        <f t="shared" si="14"/>
        <v>0</v>
      </c>
      <c r="L42" s="11">
        <f t="shared" si="14"/>
        <v>0</v>
      </c>
      <c r="M42" s="11">
        <f t="shared" si="14"/>
        <v>0</v>
      </c>
      <c r="N42" s="11">
        <f t="shared" si="14"/>
        <v>0</v>
      </c>
      <c r="O42" s="10" t="e">
        <f t="shared" si="1"/>
        <v>#REF!</v>
      </c>
    </row>
    <row r="43" spans="1:15">
      <c r="A43" s="290"/>
      <c r="B43" s="11" t="s">
        <v>18</v>
      </c>
      <c r="C43" s="11" t="e">
        <f>+#REF!</f>
        <v>#REF!</v>
      </c>
      <c r="D43" s="11" t="e">
        <f>+#REF!</f>
        <v>#REF!</v>
      </c>
      <c r="E43" s="13" t="e">
        <f>+#REF!</f>
        <v>#REF!</v>
      </c>
      <c r="F43" s="13" t="e">
        <f>+#REF!</f>
        <v>#REF!</v>
      </c>
      <c r="G43" s="13" t="e">
        <f>+#REF!</f>
        <v>#REF!</v>
      </c>
      <c r="H43" s="13" t="e">
        <f>+#REF!</f>
        <v>#REF!</v>
      </c>
      <c r="I43" s="13" t="e">
        <f>+#REF!</f>
        <v>#REF!</v>
      </c>
      <c r="J43" s="13" t="e">
        <f>+#REF!</f>
        <v>#REF!</v>
      </c>
      <c r="K43" s="11"/>
      <c r="L43" s="11"/>
      <c r="M43" s="11"/>
      <c r="N43" s="11"/>
      <c r="O43" s="10" t="e">
        <f t="shared" si="1"/>
        <v>#REF!</v>
      </c>
    </row>
    <row r="44" spans="1:15">
      <c r="A44" s="290"/>
      <c r="B44" s="38" t="s">
        <v>23</v>
      </c>
      <c r="C44" s="11" t="e">
        <f>+#REF!</f>
        <v>#REF!</v>
      </c>
      <c r="D44" s="11" t="e">
        <f>+#REF!</f>
        <v>#REF!</v>
      </c>
      <c r="E44" s="11" t="e">
        <f>+#REF!</f>
        <v>#REF!</v>
      </c>
      <c r="F44" s="11" t="e">
        <f>+#REF!</f>
        <v>#REF!</v>
      </c>
      <c r="G44" s="11" t="e">
        <f>+#REF!</f>
        <v>#REF!</v>
      </c>
      <c r="H44" s="11" t="e">
        <f>+#REF!</f>
        <v>#REF!</v>
      </c>
      <c r="I44" s="11" t="e">
        <f>+#REF!</f>
        <v>#REF!</v>
      </c>
      <c r="J44" s="11" t="e">
        <f>+#REF!</f>
        <v>#REF!</v>
      </c>
      <c r="K44" s="11"/>
      <c r="L44" s="11"/>
      <c r="M44" s="11"/>
      <c r="N44" s="11"/>
      <c r="O44" s="10" t="e">
        <f t="shared" si="1"/>
        <v>#REF!</v>
      </c>
    </row>
    <row r="45" spans="1:15" s="16" customFormat="1">
      <c r="A45" s="290" t="s">
        <v>31</v>
      </c>
      <c r="B45" s="11" t="s">
        <v>66</v>
      </c>
      <c r="C45" s="15" t="e">
        <f>+C46*C47</f>
        <v>#REF!</v>
      </c>
      <c r="D45" s="15" t="e">
        <f>+D46*D47</f>
        <v>#REF!</v>
      </c>
      <c r="E45" s="15" t="e">
        <f>+E46*E47</f>
        <v>#REF!</v>
      </c>
      <c r="F45" s="15" t="e">
        <f t="shared" ref="F45:N45" si="15">+F46*F47</f>
        <v>#REF!</v>
      </c>
      <c r="G45" s="15" t="e">
        <f t="shared" si="15"/>
        <v>#REF!</v>
      </c>
      <c r="H45" s="15" t="e">
        <f t="shared" si="15"/>
        <v>#REF!</v>
      </c>
      <c r="I45" s="15" t="e">
        <f t="shared" si="15"/>
        <v>#REF!</v>
      </c>
      <c r="J45" s="15" t="e">
        <f t="shared" si="15"/>
        <v>#REF!</v>
      </c>
      <c r="K45" s="15">
        <f t="shared" si="15"/>
        <v>0</v>
      </c>
      <c r="L45" s="15">
        <f t="shared" si="15"/>
        <v>0</v>
      </c>
      <c r="M45" s="15">
        <f t="shared" si="15"/>
        <v>0</v>
      </c>
      <c r="N45" s="15">
        <f t="shared" si="15"/>
        <v>0</v>
      </c>
      <c r="O45" s="10" t="e">
        <f t="shared" si="1"/>
        <v>#REF!</v>
      </c>
    </row>
    <row r="46" spans="1:15">
      <c r="A46" s="290"/>
      <c r="B46" s="11" t="s">
        <v>18</v>
      </c>
      <c r="C46" s="11" t="e">
        <f>+#REF!</f>
        <v>#REF!</v>
      </c>
      <c r="D46" s="11" t="e">
        <f>+#REF!</f>
        <v>#REF!</v>
      </c>
      <c r="E46" s="13" t="e">
        <f>+#REF!</f>
        <v>#REF!</v>
      </c>
      <c r="F46" s="13" t="e">
        <f>+#REF!</f>
        <v>#REF!</v>
      </c>
      <c r="G46" s="13" t="e">
        <f>+#REF!</f>
        <v>#REF!</v>
      </c>
      <c r="H46" s="13" t="e">
        <f>+#REF!</f>
        <v>#REF!</v>
      </c>
      <c r="I46" s="13" t="e">
        <f>+#REF!</f>
        <v>#REF!</v>
      </c>
      <c r="J46" s="13" t="e">
        <f>+#REF!</f>
        <v>#REF!</v>
      </c>
      <c r="K46" s="13"/>
      <c r="L46" s="11"/>
      <c r="M46" s="11"/>
      <c r="N46" s="11"/>
      <c r="O46" s="10" t="e">
        <f t="shared" si="1"/>
        <v>#REF!</v>
      </c>
    </row>
    <row r="47" spans="1:15" s="16" customFormat="1">
      <c r="A47" s="290"/>
      <c r="B47" s="39" t="s">
        <v>23</v>
      </c>
      <c r="C47" s="15" t="e">
        <f>+#REF!</f>
        <v>#REF!</v>
      </c>
      <c r="D47" s="15" t="e">
        <f>+#REF!</f>
        <v>#REF!</v>
      </c>
      <c r="E47" s="15" t="e">
        <f>+#REF!</f>
        <v>#REF!</v>
      </c>
      <c r="F47" s="15" t="e">
        <f>+#REF!</f>
        <v>#REF!</v>
      </c>
      <c r="G47" s="15" t="e">
        <f>+#REF!</f>
        <v>#REF!</v>
      </c>
      <c r="H47" s="15" t="e">
        <f>+#REF!</f>
        <v>#REF!</v>
      </c>
      <c r="I47" s="15" t="e">
        <f>+#REF!</f>
        <v>#REF!</v>
      </c>
      <c r="J47" s="15" t="e">
        <f>+#REF!</f>
        <v>#REF!</v>
      </c>
      <c r="K47" s="15"/>
      <c r="L47" s="15"/>
      <c r="M47" s="15"/>
      <c r="N47" s="15"/>
      <c r="O47" s="10" t="e">
        <f t="shared" si="1"/>
        <v>#REF!</v>
      </c>
    </row>
    <row r="48" spans="1:15" s="17" customFormat="1">
      <c r="A48" s="290" t="s">
        <v>32</v>
      </c>
      <c r="B48" s="11" t="s">
        <v>66</v>
      </c>
      <c r="C48" s="25" t="e">
        <f>+C49*C50</f>
        <v>#REF!</v>
      </c>
      <c r="D48" s="25" t="e">
        <f>+D49*D50</f>
        <v>#REF!</v>
      </c>
      <c r="E48" s="25" t="e">
        <f>+E49*E50</f>
        <v>#REF!</v>
      </c>
      <c r="F48" s="25" t="e">
        <f t="shared" ref="F48:N48" si="16">+F49*F50</f>
        <v>#REF!</v>
      </c>
      <c r="G48" s="25" t="e">
        <f t="shared" si="16"/>
        <v>#REF!</v>
      </c>
      <c r="H48" s="25" t="e">
        <f t="shared" si="16"/>
        <v>#REF!</v>
      </c>
      <c r="I48" s="25" t="e">
        <f t="shared" si="16"/>
        <v>#REF!</v>
      </c>
      <c r="J48" s="25" t="e">
        <f t="shared" si="16"/>
        <v>#REF!</v>
      </c>
      <c r="K48" s="25">
        <f t="shared" si="16"/>
        <v>0</v>
      </c>
      <c r="L48" s="25">
        <f t="shared" si="16"/>
        <v>0</v>
      </c>
      <c r="M48" s="25">
        <f t="shared" si="16"/>
        <v>0</v>
      </c>
      <c r="N48" s="25">
        <f t="shared" si="16"/>
        <v>0</v>
      </c>
      <c r="O48" s="10" t="e">
        <f t="shared" si="1"/>
        <v>#REF!</v>
      </c>
    </row>
    <row r="49" spans="1:15" s="14" customFormat="1">
      <c r="A49" s="290"/>
      <c r="B49" s="26" t="s">
        <v>18</v>
      </c>
      <c r="C49" s="24" t="e">
        <f>+#REF!</f>
        <v>#REF!</v>
      </c>
      <c r="D49" s="24" t="e">
        <f>+#REF!</f>
        <v>#REF!</v>
      </c>
      <c r="E49" s="33" t="e">
        <f>+#REF!</f>
        <v>#REF!</v>
      </c>
      <c r="F49" s="33" t="e">
        <f>+#REF!</f>
        <v>#REF!</v>
      </c>
      <c r="G49" s="33" t="e">
        <f>+#REF!</f>
        <v>#REF!</v>
      </c>
      <c r="H49" s="33" t="e">
        <f>+#REF!</f>
        <v>#REF!</v>
      </c>
      <c r="I49" s="33" t="e">
        <f>+#REF!</f>
        <v>#REF!</v>
      </c>
      <c r="J49" s="33" t="e">
        <f>+#REF!</f>
        <v>#REF!</v>
      </c>
      <c r="K49" s="24"/>
      <c r="L49" s="24"/>
      <c r="M49" s="24"/>
      <c r="N49" s="24"/>
      <c r="O49" s="10" t="e">
        <f t="shared" si="1"/>
        <v>#REF!</v>
      </c>
    </row>
    <row r="50" spans="1:15" s="14" customFormat="1">
      <c r="A50" s="290"/>
      <c r="B50" s="40" t="s">
        <v>23</v>
      </c>
      <c r="C50" s="24" t="e">
        <f>+#REF!</f>
        <v>#REF!</v>
      </c>
      <c r="D50" s="24" t="e">
        <f>+#REF!</f>
        <v>#REF!</v>
      </c>
      <c r="E50" s="24" t="e">
        <f>+#REF!</f>
        <v>#REF!</v>
      </c>
      <c r="F50" s="24" t="e">
        <f>+#REF!</f>
        <v>#REF!</v>
      </c>
      <c r="G50" s="24" t="e">
        <f>+#REF!</f>
        <v>#REF!</v>
      </c>
      <c r="H50" s="24" t="e">
        <f>+#REF!</f>
        <v>#REF!</v>
      </c>
      <c r="I50" s="24" t="e">
        <f>+#REF!</f>
        <v>#REF!</v>
      </c>
      <c r="J50" s="24" t="e">
        <f>+#REF!</f>
        <v>#REF!</v>
      </c>
      <c r="K50" s="24"/>
      <c r="L50" s="24"/>
      <c r="M50" s="24"/>
      <c r="N50" s="24"/>
      <c r="O50" s="10" t="e">
        <f t="shared" si="1"/>
        <v>#REF!</v>
      </c>
    </row>
    <row r="51" spans="1:15">
      <c r="A51" s="294" t="s">
        <v>25</v>
      </c>
      <c r="B51" s="11" t="s">
        <v>66</v>
      </c>
      <c r="C51" s="23" t="e">
        <f t="shared" ref="C51:J51" si="17">+C9+C12+C15+C18+C21+C24+C27+C30+C33+C36+C39+C42+C45+C48</f>
        <v>#REF!</v>
      </c>
      <c r="D51" s="23" t="e">
        <f t="shared" si="17"/>
        <v>#REF!</v>
      </c>
      <c r="E51" s="23" t="e">
        <f t="shared" si="17"/>
        <v>#REF!</v>
      </c>
      <c r="F51" s="23" t="e">
        <f t="shared" si="17"/>
        <v>#REF!</v>
      </c>
      <c r="G51" s="23" t="e">
        <f t="shared" si="17"/>
        <v>#REF!</v>
      </c>
      <c r="H51" s="23" t="e">
        <f t="shared" si="17"/>
        <v>#REF!</v>
      </c>
      <c r="I51" s="23" t="e">
        <f t="shared" si="17"/>
        <v>#REF!</v>
      </c>
      <c r="J51" s="35" t="e">
        <f t="shared" si="17"/>
        <v>#REF!</v>
      </c>
      <c r="O51" s="10" t="e">
        <f t="shared" si="1"/>
        <v>#REF!</v>
      </c>
    </row>
    <row r="52" spans="1:15">
      <c r="A52" s="294"/>
      <c r="B52" s="18" t="s">
        <v>18</v>
      </c>
      <c r="C52" s="13" t="e">
        <f>+C10+C13+C16+C19+C22+C25+C28+C31+C34+C37+C40+C43+C46+C49</f>
        <v>#REF!</v>
      </c>
      <c r="D52" s="13" t="e">
        <f>+D10+D13+D16+D19+D22+D25+D28+D31+D34+D37+D40+D43+D46+D49</f>
        <v>#REF!</v>
      </c>
      <c r="E52" s="13" t="e">
        <f>+E10+E13+E16+E19+E22+E25+E28+E31+E34+E37+E40+E43+E46+E49</f>
        <v>#REF!</v>
      </c>
      <c r="F52" s="13" t="e">
        <f>+F10+F13+F16+F19+F22+F25+F28+F31+F34+F37+F40+F43+F46+F49</f>
        <v>#REF!</v>
      </c>
      <c r="G52" s="13" t="e">
        <f>+G10+G13+G16+G19+G22+G25+G28+G31+G34+G37+G40+G43+G46+G49</f>
        <v>#REF!</v>
      </c>
      <c r="H52" s="13" t="e">
        <f>SUM(C52:G52)</f>
        <v>#REF!</v>
      </c>
      <c r="I52" s="13" t="e">
        <f>SUM(D52:H52)</f>
        <v>#REF!</v>
      </c>
      <c r="J52" s="36" t="e">
        <f>SUM(C52:G52)</f>
        <v>#REF!</v>
      </c>
      <c r="K52" s="34"/>
      <c r="L52" s="34"/>
      <c r="M52" s="34"/>
      <c r="N52" s="34"/>
      <c r="O52" s="13" t="e">
        <f t="shared" si="1"/>
        <v>#REF!</v>
      </c>
    </row>
    <row r="53" spans="1:15">
      <c r="A53" s="294"/>
      <c r="B53" s="41" t="s">
        <v>23</v>
      </c>
      <c r="C53" s="15" t="e">
        <f>+C51:G51/C52</f>
        <v>#REF!</v>
      </c>
      <c r="D53" s="15" t="e">
        <f>+D51:H51/D52</f>
        <v>#REF!</v>
      </c>
      <c r="E53" s="15" t="e">
        <f>+E51:I51/E52</f>
        <v>#REF!</v>
      </c>
      <c r="F53" s="15" t="e">
        <f>+F51:J51/F52</f>
        <v>#REF!</v>
      </c>
      <c r="G53" s="15" t="e">
        <f>+G51:K51/G52</f>
        <v>#REF!</v>
      </c>
      <c r="H53" s="10" t="e">
        <f>+H51/H52</f>
        <v>#REF!</v>
      </c>
      <c r="I53" s="10" t="e">
        <f>+I51/I52</f>
        <v>#REF!</v>
      </c>
      <c r="J53" s="37" t="e">
        <f>+J51/J52</f>
        <v>#REF!</v>
      </c>
      <c r="O53" s="10" t="e">
        <f>SUM(C53:J53)</f>
        <v>#REF!</v>
      </c>
    </row>
    <row r="54" spans="1:15">
      <c r="A54" s="294" t="s">
        <v>67</v>
      </c>
      <c r="B54" s="11" t="s">
        <v>66</v>
      </c>
      <c r="C54" s="23" t="e">
        <f>+C21</f>
        <v>#REF!</v>
      </c>
      <c r="D54" s="23" t="e">
        <f t="shared" ref="D54:I54" si="18">+D21</f>
        <v>#REF!</v>
      </c>
      <c r="E54" s="23" t="e">
        <f t="shared" si="18"/>
        <v>#REF!</v>
      </c>
      <c r="F54" s="23" t="e">
        <f t="shared" si="18"/>
        <v>#REF!</v>
      </c>
      <c r="G54" s="23" t="e">
        <f t="shared" si="18"/>
        <v>#REF!</v>
      </c>
      <c r="H54" s="23" t="e">
        <f t="shared" si="18"/>
        <v>#REF!</v>
      </c>
      <c r="I54" s="23" t="e">
        <f t="shared" si="18"/>
        <v>#REF!</v>
      </c>
      <c r="J54" s="35" t="e">
        <f>+J12+J15+J18+J21+J24+J27+J30+J33+J36+J39+J42+J45+J48+J51</f>
        <v>#REF!</v>
      </c>
      <c r="O54" s="10" t="e">
        <f t="shared" si="1"/>
        <v>#REF!</v>
      </c>
    </row>
    <row r="55" spans="1:15">
      <c r="A55" s="294"/>
      <c r="B55" s="18" t="s">
        <v>18</v>
      </c>
      <c r="C55" s="20" t="e">
        <f>+C22</f>
        <v>#REF!</v>
      </c>
      <c r="D55" s="20" t="e">
        <f t="shared" ref="D55:I55" si="19">+D22</f>
        <v>#REF!</v>
      </c>
      <c r="E55" s="20" t="e">
        <f t="shared" si="19"/>
        <v>#REF!</v>
      </c>
      <c r="F55" s="20" t="e">
        <f t="shared" si="19"/>
        <v>#REF!</v>
      </c>
      <c r="G55" s="20" t="e">
        <f t="shared" si="19"/>
        <v>#REF!</v>
      </c>
      <c r="H55" s="20" t="e">
        <f t="shared" si="19"/>
        <v>#REF!</v>
      </c>
      <c r="I55" s="20" t="e">
        <f t="shared" si="19"/>
        <v>#REF!</v>
      </c>
      <c r="J55" s="36" t="e">
        <f>SUM(C55:G55)</f>
        <v>#REF!</v>
      </c>
      <c r="O55" s="13" t="e">
        <f>SUM(C55:J55)</f>
        <v>#REF!</v>
      </c>
    </row>
    <row r="56" spans="1:15">
      <c r="A56" s="294"/>
      <c r="B56" s="41" t="s">
        <v>23</v>
      </c>
      <c r="C56" s="15" t="e">
        <f>+C54/C55</f>
        <v>#REF!</v>
      </c>
      <c r="D56" s="15" t="e">
        <f t="shared" ref="D56:I56" si="20">+D54/D55</f>
        <v>#REF!</v>
      </c>
      <c r="E56" s="15" t="e">
        <f t="shared" si="20"/>
        <v>#REF!</v>
      </c>
      <c r="F56" s="15" t="e">
        <f t="shared" si="20"/>
        <v>#REF!</v>
      </c>
      <c r="G56" s="15" t="e">
        <f t="shared" si="20"/>
        <v>#REF!</v>
      </c>
      <c r="H56" s="15" t="e">
        <f t="shared" si="20"/>
        <v>#REF!</v>
      </c>
      <c r="I56" s="15" t="e">
        <f t="shared" si="20"/>
        <v>#REF!</v>
      </c>
      <c r="J56" s="37" t="e">
        <f>+J54/J55</f>
        <v>#REF!</v>
      </c>
      <c r="O56" s="10" t="e">
        <f t="shared" si="1"/>
        <v>#REF!</v>
      </c>
    </row>
    <row r="57" spans="1:15">
      <c r="A57" s="294" t="s">
        <v>68</v>
      </c>
      <c r="B57" s="11" t="s">
        <v>66</v>
      </c>
      <c r="C57" s="23" t="e">
        <f>+C9+C15+C18+C24+C27+C30+C33+C36+C39+C42+C45+C48+C12</f>
        <v>#REF!</v>
      </c>
      <c r="D57" s="23" t="e">
        <f t="shared" ref="D57:I57" si="21">+D9+D15+D18+D24+D27+D30+D33+D36+D39+D42+D45+D48+D12</f>
        <v>#REF!</v>
      </c>
      <c r="E57" s="23" t="e">
        <f t="shared" si="21"/>
        <v>#REF!</v>
      </c>
      <c r="F57" s="23" t="e">
        <f t="shared" si="21"/>
        <v>#REF!</v>
      </c>
      <c r="G57" s="23" t="e">
        <f t="shared" si="21"/>
        <v>#REF!</v>
      </c>
      <c r="H57" s="23" t="e">
        <f t="shared" si="21"/>
        <v>#REF!</v>
      </c>
      <c r="I57" s="23" t="e">
        <f t="shared" si="21"/>
        <v>#REF!</v>
      </c>
      <c r="J57" s="35" t="e">
        <f>+J15+J18+J21+J24+J27+J30+J33+J36+J39+J42+J45+J48+J51+J54</f>
        <v>#REF!</v>
      </c>
      <c r="O57" s="10" t="e">
        <f t="shared" si="1"/>
        <v>#REF!</v>
      </c>
    </row>
    <row r="58" spans="1:15">
      <c r="A58" s="294"/>
      <c r="B58" s="18" t="s">
        <v>18</v>
      </c>
      <c r="C58" s="20" t="e">
        <f>+C10+C16+C19+C25+C28+C31+C34+C37+C40+C43+C46+C49+C13</f>
        <v>#REF!</v>
      </c>
      <c r="D58" s="20" t="e">
        <f t="shared" ref="D58:I58" si="22">+D10+D16+D19+D25+D28+D31+D34+D37+D40+D43+D46+D49+D13</f>
        <v>#REF!</v>
      </c>
      <c r="E58" s="20" t="e">
        <f t="shared" si="22"/>
        <v>#REF!</v>
      </c>
      <c r="F58" s="20" t="e">
        <f t="shared" si="22"/>
        <v>#REF!</v>
      </c>
      <c r="G58" s="20" t="e">
        <f t="shared" si="22"/>
        <v>#REF!</v>
      </c>
      <c r="H58" s="20" t="e">
        <f t="shared" si="22"/>
        <v>#REF!</v>
      </c>
      <c r="I58" s="20" t="e">
        <f t="shared" si="22"/>
        <v>#REF!</v>
      </c>
      <c r="J58" s="36" t="e">
        <f>SUM(C58:G58)</f>
        <v>#REF!</v>
      </c>
      <c r="O58" s="13" t="e">
        <f t="shared" si="1"/>
        <v>#REF!</v>
      </c>
    </row>
    <row r="59" spans="1:15">
      <c r="A59" s="294"/>
      <c r="B59" s="41" t="s">
        <v>23</v>
      </c>
      <c r="C59" s="15" t="e">
        <f t="shared" ref="C59:J59" si="23">+C57/C58</f>
        <v>#REF!</v>
      </c>
      <c r="D59" s="15" t="e">
        <f t="shared" si="23"/>
        <v>#REF!</v>
      </c>
      <c r="E59" s="15" t="e">
        <f t="shared" si="23"/>
        <v>#REF!</v>
      </c>
      <c r="F59" s="15" t="e">
        <f t="shared" si="23"/>
        <v>#REF!</v>
      </c>
      <c r="G59" s="15" t="e">
        <f t="shared" si="23"/>
        <v>#REF!</v>
      </c>
      <c r="H59" s="15" t="e">
        <f t="shared" si="23"/>
        <v>#REF!</v>
      </c>
      <c r="I59" s="15" t="e">
        <f t="shared" si="23"/>
        <v>#REF!</v>
      </c>
      <c r="J59" s="37" t="e">
        <f t="shared" si="23"/>
        <v>#REF!</v>
      </c>
      <c r="O59" s="10" t="e">
        <f t="shared" si="1"/>
        <v>#REF!</v>
      </c>
    </row>
  </sheetData>
  <mergeCells count="19">
    <mergeCell ref="A57:A59"/>
    <mergeCell ref="A39:A41"/>
    <mergeCell ref="A42:A44"/>
    <mergeCell ref="A45:A47"/>
    <mergeCell ref="A48:A50"/>
    <mergeCell ref="A51:A53"/>
    <mergeCell ref="A54:A56"/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</mergeCells>
  <pageMargins left="0" right="0" top="0" bottom="0" header="0.31496062992125984" footer="0.31496062992125984"/>
  <pageSetup paperSize="9" scale="75" orientation="landscape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zoomScale="90" zoomScaleNormal="90" workbookViewId="0">
      <selection activeCell="A24" sqref="A24"/>
    </sheetView>
  </sheetViews>
  <sheetFormatPr defaultRowHeight="12.75"/>
  <cols>
    <col min="3" max="3" width="36.7109375" bestFit="1" customWidth="1"/>
    <col min="5" max="5" width="10" customWidth="1"/>
    <col min="8" max="8" width="0" hidden="1" customWidth="1"/>
    <col min="9" max="9" width="6.7109375" hidden="1" customWidth="1"/>
    <col min="10" max="10" width="6" hidden="1" customWidth="1"/>
    <col min="16" max="16" width="0" hidden="1" customWidth="1"/>
    <col min="17" max="18" width="15.7109375" hidden="1" customWidth="1"/>
    <col min="19" max="19" width="16.7109375" hidden="1" customWidth="1"/>
    <col min="20" max="20" width="11.140625" hidden="1" customWidth="1"/>
    <col min="21" max="21" width="12.5703125" style="21" bestFit="1" customWidth="1"/>
    <col min="22" max="22" width="14.28515625" hidden="1" customWidth="1"/>
    <col min="23" max="23" width="9.140625" style="21"/>
    <col min="24" max="28" width="0" hidden="1" customWidth="1"/>
  </cols>
  <sheetData>
    <row r="1" spans="1:33" ht="22.5">
      <c r="A1" s="301" t="s">
        <v>322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30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89" t="s">
        <v>329</v>
      </c>
      <c r="V4" s="56" t="s">
        <v>141</v>
      </c>
      <c r="W4" s="18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36" customFormat="1" ht="38.25" thickBot="1">
      <c r="A5" s="231">
        <v>1</v>
      </c>
      <c r="B5" s="231">
        <v>10660</v>
      </c>
      <c r="C5" s="238" t="s">
        <v>375</v>
      </c>
      <c r="D5" s="232" t="s">
        <v>116</v>
      </c>
      <c r="E5" s="232">
        <v>522</v>
      </c>
      <c r="F5" s="244">
        <v>532</v>
      </c>
      <c r="G5" s="232">
        <v>2825</v>
      </c>
      <c r="H5" s="232">
        <v>2693</v>
      </c>
      <c r="I5" s="232">
        <v>135</v>
      </c>
      <c r="J5" s="232">
        <v>4.6106999999999996</v>
      </c>
      <c r="K5" s="232">
        <v>0</v>
      </c>
      <c r="L5" s="232">
        <v>0</v>
      </c>
      <c r="M5" s="232">
        <v>0</v>
      </c>
      <c r="N5" s="232">
        <v>0</v>
      </c>
      <c r="O5" s="232">
        <v>0</v>
      </c>
      <c r="P5" s="232"/>
      <c r="Q5" s="232">
        <v>11463</v>
      </c>
      <c r="R5" s="232">
        <v>3.915</v>
      </c>
      <c r="S5" s="232">
        <v>2693</v>
      </c>
      <c r="T5" s="232"/>
      <c r="U5" s="233">
        <v>1.51</v>
      </c>
      <c r="V5" s="232"/>
      <c r="W5" s="233">
        <v>1.51</v>
      </c>
      <c r="X5" s="232"/>
      <c r="Y5" s="232">
        <v>0</v>
      </c>
      <c r="Z5" s="232">
        <v>0</v>
      </c>
      <c r="AA5" s="232">
        <v>0</v>
      </c>
      <c r="AB5" s="232">
        <v>0</v>
      </c>
      <c r="AC5" s="234">
        <f>+(Q5*100)/(F5*$AC$3)</f>
        <v>71.823308270676691</v>
      </c>
      <c r="AD5" s="234">
        <f>+H5/F5</f>
        <v>5.0620300751879697</v>
      </c>
      <c r="AE5" s="235" t="s">
        <v>335</v>
      </c>
      <c r="AF5" s="234">
        <f>+(Q5*100)/(E5*$AC$3)</f>
        <v>73.199233716475092</v>
      </c>
      <c r="AG5" s="234">
        <f>+H5/E5</f>
        <v>5.1590038314176248</v>
      </c>
    </row>
    <row r="6" spans="1:33" ht="38.25" thickBot="1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937</v>
      </c>
      <c r="H6" s="51">
        <v>917</v>
      </c>
      <c r="I6" s="51">
        <v>58</v>
      </c>
      <c r="J6" s="51">
        <v>6.19</v>
      </c>
      <c r="K6" s="51">
        <v>307</v>
      </c>
      <c r="L6" s="51">
        <v>243</v>
      </c>
      <c r="M6" s="51">
        <v>244</v>
      </c>
      <c r="N6" s="51">
        <v>33</v>
      </c>
      <c r="O6" s="51">
        <v>110</v>
      </c>
      <c r="P6" s="51">
        <v>5483</v>
      </c>
      <c r="Q6" s="51">
        <v>5317</v>
      </c>
      <c r="R6" s="51">
        <v>5.6745000000000001</v>
      </c>
      <c r="S6" s="51">
        <v>917</v>
      </c>
      <c r="T6" s="51">
        <v>1.8503000000000001</v>
      </c>
      <c r="U6" s="188">
        <v>1.974707E-3</v>
      </c>
      <c r="V6" s="51">
        <v>1354.0340000000001</v>
      </c>
      <c r="W6" s="188">
        <v>1.4450736390000001</v>
      </c>
      <c r="X6" s="51">
        <v>0.99790000000000001</v>
      </c>
      <c r="Y6" s="51">
        <v>581</v>
      </c>
      <c r="Z6" s="51">
        <v>0.62009999999999998</v>
      </c>
      <c r="AA6" s="51">
        <v>356</v>
      </c>
      <c r="AB6" s="51">
        <v>0.37990000000000002</v>
      </c>
      <c r="AC6" s="52">
        <f>+(Q6*100)/(F6*$AC$3)</f>
        <v>87.739273927392745</v>
      </c>
      <c r="AD6" s="52">
        <f>+H6/F6</f>
        <v>4.5396039603960396</v>
      </c>
      <c r="AE6" s="185" t="s">
        <v>336</v>
      </c>
      <c r="AF6" s="52">
        <f t="shared" ref="AF6:AF20" si="0">+(Q6*100)/(E6*$AC$3)</f>
        <v>98.462962962962962</v>
      </c>
      <c r="AG6" s="52">
        <f t="shared" ref="AG6:AG20" si="1">+H6/E6</f>
        <v>5.0944444444444441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11">
        <v>250</v>
      </c>
      <c r="H7" s="11">
        <v>242</v>
      </c>
      <c r="I7" s="11">
        <v>4</v>
      </c>
      <c r="J7" s="11">
        <v>1.6</v>
      </c>
      <c r="K7" s="11">
        <v>121</v>
      </c>
      <c r="L7" s="11">
        <v>94</v>
      </c>
      <c r="M7" s="11">
        <v>31</v>
      </c>
      <c r="N7" s="11">
        <v>2</v>
      </c>
      <c r="O7" s="11">
        <v>2</v>
      </c>
      <c r="P7" s="11">
        <v>850</v>
      </c>
      <c r="Q7" s="11">
        <v>833</v>
      </c>
      <c r="R7" s="11">
        <v>3.3319999999999999</v>
      </c>
      <c r="S7" s="11">
        <v>242</v>
      </c>
      <c r="T7" s="11">
        <v>10.300599999999999</v>
      </c>
      <c r="U7" s="15">
        <v>4.12024E-2</v>
      </c>
      <c r="V7" s="11">
        <v>161.13310000000001</v>
      </c>
      <c r="W7" s="15">
        <v>0.64453240000000001</v>
      </c>
      <c r="X7" s="11">
        <v>0.96799999999999997</v>
      </c>
      <c r="Y7" s="11">
        <v>37</v>
      </c>
      <c r="Z7" s="11">
        <v>0.14799999999999999</v>
      </c>
      <c r="AA7" s="11">
        <v>213</v>
      </c>
      <c r="AB7" s="11">
        <v>0.85199999999999998</v>
      </c>
      <c r="AC7" s="178">
        <f t="shared" ref="AC7:AC19" si="2">+(Q7*100)/(F7*$AC$3)</f>
        <v>92.555555555555557</v>
      </c>
      <c r="AD7" s="178">
        <f t="shared" ref="AD7:AD20" si="3">+H7/F7</f>
        <v>8.0666666666666664</v>
      </c>
      <c r="AE7" s="185" t="s">
        <v>337</v>
      </c>
      <c r="AF7" s="52">
        <f t="shared" si="0"/>
        <v>92.555555555555557</v>
      </c>
      <c r="AG7" s="52">
        <f t="shared" si="1"/>
        <v>8.0666666666666664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11">
        <v>195</v>
      </c>
      <c r="H8" s="11">
        <v>188</v>
      </c>
      <c r="I8" s="11">
        <v>2</v>
      </c>
      <c r="J8" s="11">
        <v>1.0256000000000001</v>
      </c>
      <c r="K8" s="11">
        <v>87</v>
      </c>
      <c r="L8" s="11">
        <v>65</v>
      </c>
      <c r="M8" s="11">
        <v>37</v>
      </c>
      <c r="N8" s="11">
        <v>3</v>
      </c>
      <c r="O8" s="11">
        <v>3</v>
      </c>
      <c r="P8" s="11">
        <v>723</v>
      </c>
      <c r="Q8" s="11">
        <v>715</v>
      </c>
      <c r="R8" s="11">
        <v>3.6667000000000001</v>
      </c>
      <c r="S8" s="11">
        <v>188</v>
      </c>
      <c r="T8" s="11">
        <v>4.8323999999999998</v>
      </c>
      <c r="U8" s="15">
        <v>2.4781537999999999E-2</v>
      </c>
      <c r="V8" s="11">
        <v>141.09610000000001</v>
      </c>
      <c r="W8" s="15">
        <v>0.72356974399999996</v>
      </c>
      <c r="X8" s="11">
        <v>0.98460000000000003</v>
      </c>
      <c r="Y8" s="11">
        <v>36</v>
      </c>
      <c r="Z8" s="11">
        <v>0.18459999999999999</v>
      </c>
      <c r="AA8" s="11">
        <v>159</v>
      </c>
      <c r="AB8" s="11">
        <v>0.81540000000000001</v>
      </c>
      <c r="AC8" s="178">
        <f t="shared" si="2"/>
        <v>66.203703703703709</v>
      </c>
      <c r="AD8" s="178">
        <f t="shared" si="3"/>
        <v>5.2222222222222223</v>
      </c>
      <c r="AE8" s="186" t="s">
        <v>337</v>
      </c>
      <c r="AF8" s="52">
        <f t="shared" si="0"/>
        <v>39.722222222222221</v>
      </c>
      <c r="AG8" s="52">
        <f t="shared" si="1"/>
        <v>3.1333333333333333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11">
        <v>201</v>
      </c>
      <c r="H9" s="11">
        <v>198</v>
      </c>
      <c r="I9" s="11">
        <v>3</v>
      </c>
      <c r="J9" s="11">
        <v>1.4924999999999999</v>
      </c>
      <c r="K9" s="11">
        <v>112</v>
      </c>
      <c r="L9" s="11">
        <v>66</v>
      </c>
      <c r="M9" s="11">
        <v>19</v>
      </c>
      <c r="N9" s="11">
        <v>3</v>
      </c>
      <c r="O9" s="11">
        <v>1</v>
      </c>
      <c r="P9" s="11">
        <v>668</v>
      </c>
      <c r="Q9" s="11">
        <v>659</v>
      </c>
      <c r="R9" s="11">
        <v>3.2786</v>
      </c>
      <c r="S9" s="11">
        <v>198</v>
      </c>
      <c r="T9" s="11">
        <v>113.9605</v>
      </c>
      <c r="U9" s="15">
        <v>0.56696766200000004</v>
      </c>
      <c r="V9" s="11">
        <v>113.63500000000001</v>
      </c>
      <c r="W9" s="15">
        <v>0.56534825899999996</v>
      </c>
      <c r="X9" s="11">
        <v>0.50249999999999995</v>
      </c>
      <c r="Y9" s="11">
        <v>7</v>
      </c>
      <c r="Z9" s="11">
        <v>3.4799999999999998E-2</v>
      </c>
      <c r="AA9" s="11">
        <v>194</v>
      </c>
      <c r="AB9" s="11">
        <v>0.96519999999999995</v>
      </c>
      <c r="AC9" s="178">
        <f t="shared" si="2"/>
        <v>61.018518518518519</v>
      </c>
      <c r="AD9" s="178">
        <f t="shared" si="3"/>
        <v>5.5</v>
      </c>
      <c r="AE9" s="186" t="s">
        <v>337</v>
      </c>
      <c r="AF9" s="52">
        <f t="shared" si="0"/>
        <v>73.222222222222229</v>
      </c>
      <c r="AG9" s="52">
        <f t="shared" si="1"/>
        <v>6.6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11">
        <v>124</v>
      </c>
      <c r="H10" s="11">
        <v>123</v>
      </c>
      <c r="I10" s="11">
        <v>0</v>
      </c>
      <c r="J10" s="11">
        <v>0</v>
      </c>
      <c r="K10" s="11">
        <v>66</v>
      </c>
      <c r="L10" s="11">
        <v>44</v>
      </c>
      <c r="M10" s="11">
        <v>12</v>
      </c>
      <c r="N10" s="11">
        <v>0</v>
      </c>
      <c r="O10" s="11">
        <v>2</v>
      </c>
      <c r="P10" s="11">
        <v>390</v>
      </c>
      <c r="Q10" s="11">
        <v>385</v>
      </c>
      <c r="R10" s="11">
        <v>3.1048</v>
      </c>
      <c r="S10" s="11">
        <v>123</v>
      </c>
      <c r="T10" s="11">
        <v>71.992199999999997</v>
      </c>
      <c r="U10" s="15">
        <v>0.58058225799999996</v>
      </c>
      <c r="V10" s="11">
        <v>71.700999999999993</v>
      </c>
      <c r="W10" s="15">
        <v>0.57823387100000001</v>
      </c>
      <c r="X10" s="11">
        <v>0.5161</v>
      </c>
      <c r="Y10" s="11">
        <v>12</v>
      </c>
      <c r="Z10" s="11">
        <v>9.6799999999999997E-2</v>
      </c>
      <c r="AA10" s="11">
        <v>112</v>
      </c>
      <c r="AB10" s="11">
        <v>0.9032</v>
      </c>
      <c r="AC10" s="178">
        <f t="shared" si="2"/>
        <v>45.833333333333336</v>
      </c>
      <c r="AD10" s="178">
        <f t="shared" si="3"/>
        <v>4.3928571428571432</v>
      </c>
      <c r="AE10" s="186" t="s">
        <v>337</v>
      </c>
      <c r="AF10" s="52">
        <f t="shared" si="0"/>
        <v>42.777777777777779</v>
      </c>
      <c r="AG10" s="52">
        <f t="shared" si="1"/>
        <v>4.0999999999999996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11">
        <v>343</v>
      </c>
      <c r="H11" s="11">
        <v>331</v>
      </c>
      <c r="I11" s="11">
        <v>1</v>
      </c>
      <c r="J11" s="11">
        <v>0.29149999999999998</v>
      </c>
      <c r="K11" s="11">
        <v>172</v>
      </c>
      <c r="L11" s="11">
        <v>112</v>
      </c>
      <c r="M11" s="11">
        <v>41</v>
      </c>
      <c r="N11" s="11">
        <v>9</v>
      </c>
      <c r="O11" s="11">
        <v>9</v>
      </c>
      <c r="P11" s="11">
        <v>1289</v>
      </c>
      <c r="Q11" s="11">
        <v>1268</v>
      </c>
      <c r="R11" s="11">
        <v>3.6968000000000001</v>
      </c>
      <c r="S11" s="11">
        <v>331</v>
      </c>
      <c r="T11" s="11">
        <v>214.3263</v>
      </c>
      <c r="U11" s="15">
        <v>0.62485801699999999</v>
      </c>
      <c r="V11" s="11">
        <v>239.3579</v>
      </c>
      <c r="W11" s="15">
        <v>0.69783644300000003</v>
      </c>
      <c r="X11" s="11">
        <v>0.52480000000000004</v>
      </c>
      <c r="Y11" s="11">
        <v>246</v>
      </c>
      <c r="Z11" s="11">
        <v>0.71719999999999995</v>
      </c>
      <c r="AA11" s="11">
        <v>97</v>
      </c>
      <c r="AB11" s="11">
        <v>0.2828</v>
      </c>
      <c r="AC11" s="178">
        <f t="shared" si="2"/>
        <v>105.66666666666667</v>
      </c>
      <c r="AD11" s="178">
        <f t="shared" si="3"/>
        <v>8.2750000000000004</v>
      </c>
      <c r="AE11" s="185" t="s">
        <v>338</v>
      </c>
      <c r="AF11" s="52">
        <f t="shared" si="0"/>
        <v>70.444444444444443</v>
      </c>
      <c r="AG11" s="52">
        <f t="shared" si="1"/>
        <v>5.5166666666666666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11">
        <v>181</v>
      </c>
      <c r="H12" s="11">
        <v>173</v>
      </c>
      <c r="I12" s="11">
        <v>2</v>
      </c>
      <c r="J12" s="11">
        <v>1.105</v>
      </c>
      <c r="K12" s="11">
        <v>92</v>
      </c>
      <c r="L12" s="11">
        <v>58</v>
      </c>
      <c r="M12" s="11">
        <v>18</v>
      </c>
      <c r="N12" s="11">
        <v>8</v>
      </c>
      <c r="O12" s="11">
        <v>5</v>
      </c>
      <c r="P12" s="11">
        <v>832</v>
      </c>
      <c r="Q12" s="11">
        <v>816</v>
      </c>
      <c r="R12" s="11">
        <v>4.5083000000000002</v>
      </c>
      <c r="S12" s="11">
        <v>173</v>
      </c>
      <c r="T12" s="11">
        <v>129.67080000000001</v>
      </c>
      <c r="U12" s="15">
        <v>0.71641326000000005</v>
      </c>
      <c r="V12" s="11">
        <v>129.3621</v>
      </c>
      <c r="W12" s="15">
        <v>0.71470773499999996</v>
      </c>
      <c r="X12" s="11">
        <v>0.40329999999999999</v>
      </c>
      <c r="Y12" s="11">
        <v>36</v>
      </c>
      <c r="Z12" s="11">
        <v>0.19889999999999999</v>
      </c>
      <c r="AA12" s="11">
        <v>145</v>
      </c>
      <c r="AB12" s="11">
        <v>0.80110000000000003</v>
      </c>
      <c r="AC12" s="178">
        <f t="shared" si="2"/>
        <v>75.555555555555557</v>
      </c>
      <c r="AD12" s="178">
        <f t="shared" si="3"/>
        <v>4.8055555555555554</v>
      </c>
      <c r="AE12" s="186" t="s">
        <v>337</v>
      </c>
      <c r="AF12" s="52">
        <f t="shared" si="0"/>
        <v>90.666666666666671</v>
      </c>
      <c r="AG12" s="52">
        <f t="shared" si="1"/>
        <v>5.7666666666666666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11">
        <v>208</v>
      </c>
      <c r="H13" s="11">
        <v>204</v>
      </c>
      <c r="I13" s="11">
        <v>2</v>
      </c>
      <c r="J13" s="11">
        <v>0.96150000000000002</v>
      </c>
      <c r="K13" s="11">
        <v>115</v>
      </c>
      <c r="L13" s="11">
        <v>66</v>
      </c>
      <c r="M13" s="11">
        <v>25</v>
      </c>
      <c r="N13" s="11">
        <v>1</v>
      </c>
      <c r="O13" s="11">
        <v>1</v>
      </c>
      <c r="P13" s="11">
        <v>588</v>
      </c>
      <c r="Q13" s="11">
        <v>573</v>
      </c>
      <c r="R13" s="11">
        <v>2.7547999999999999</v>
      </c>
      <c r="S13" s="11">
        <v>204</v>
      </c>
      <c r="T13" s="11">
        <v>1.1552</v>
      </c>
      <c r="U13" s="15">
        <v>5.5538460000000003E-3</v>
      </c>
      <c r="V13" s="11">
        <v>116.5954</v>
      </c>
      <c r="W13" s="15">
        <v>0.56055480800000002</v>
      </c>
      <c r="X13" s="11">
        <v>1</v>
      </c>
      <c r="Y13" s="11">
        <v>31</v>
      </c>
      <c r="Z13" s="11">
        <v>0.14899999999999999</v>
      </c>
      <c r="AA13" s="11">
        <v>177</v>
      </c>
      <c r="AB13" s="11">
        <v>0.85099999999999998</v>
      </c>
      <c r="AC13" s="178">
        <f t="shared" si="2"/>
        <v>63.666666666666664</v>
      </c>
      <c r="AD13" s="178">
        <f t="shared" si="3"/>
        <v>6.8</v>
      </c>
      <c r="AE13" s="186" t="s">
        <v>337</v>
      </c>
      <c r="AF13" s="52">
        <f t="shared" si="0"/>
        <v>63.666666666666664</v>
      </c>
      <c r="AG13" s="52">
        <f t="shared" si="1"/>
        <v>6.8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11">
        <v>317</v>
      </c>
      <c r="H14" s="11">
        <v>307</v>
      </c>
      <c r="I14" s="11">
        <v>1</v>
      </c>
      <c r="J14" s="11">
        <v>0.3155</v>
      </c>
      <c r="K14" s="11">
        <v>169</v>
      </c>
      <c r="L14" s="11">
        <v>100</v>
      </c>
      <c r="M14" s="11">
        <v>43</v>
      </c>
      <c r="N14" s="11">
        <v>2</v>
      </c>
      <c r="O14" s="11">
        <v>3</v>
      </c>
      <c r="P14" s="11">
        <v>955</v>
      </c>
      <c r="Q14" s="11">
        <v>936</v>
      </c>
      <c r="R14" s="11">
        <v>2.9527000000000001</v>
      </c>
      <c r="S14" s="11">
        <v>307</v>
      </c>
      <c r="T14" s="11">
        <v>201.89230000000001</v>
      </c>
      <c r="U14" s="15">
        <v>0.63688422700000002</v>
      </c>
      <c r="V14" s="11">
        <v>200.4008</v>
      </c>
      <c r="W14" s="15">
        <v>0.63217917999999995</v>
      </c>
      <c r="X14" s="11">
        <v>0.41639999999999999</v>
      </c>
      <c r="Y14" s="11">
        <v>66</v>
      </c>
      <c r="Z14" s="11">
        <v>0.2082</v>
      </c>
      <c r="AA14" s="11">
        <v>251</v>
      </c>
      <c r="AB14" s="11">
        <v>0.79179999999999995</v>
      </c>
      <c r="AC14" s="178">
        <f t="shared" si="2"/>
        <v>67.826086956521735</v>
      </c>
      <c r="AD14" s="178">
        <f t="shared" si="3"/>
        <v>6.6739130434782608</v>
      </c>
      <c r="AE14" s="186" t="s">
        <v>337</v>
      </c>
      <c r="AF14" s="52">
        <f t="shared" si="0"/>
        <v>104</v>
      </c>
      <c r="AG14" s="52">
        <f t="shared" si="1"/>
        <v>10.233333333333333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11">
        <v>184</v>
      </c>
      <c r="H15" s="11">
        <v>179</v>
      </c>
      <c r="I15" s="11">
        <v>0</v>
      </c>
      <c r="J15" s="11">
        <v>0</v>
      </c>
      <c r="K15" s="11">
        <v>97</v>
      </c>
      <c r="L15" s="11">
        <v>66</v>
      </c>
      <c r="M15" s="11">
        <v>18</v>
      </c>
      <c r="N15" s="11">
        <v>1</v>
      </c>
      <c r="O15" s="11">
        <v>2</v>
      </c>
      <c r="P15" s="11">
        <v>596</v>
      </c>
      <c r="Q15" s="11">
        <v>582</v>
      </c>
      <c r="R15" s="11">
        <v>3.1629999999999998</v>
      </c>
      <c r="S15" s="11">
        <v>179</v>
      </c>
      <c r="T15" s="11">
        <v>110.095</v>
      </c>
      <c r="U15" s="15">
        <v>0.59834239099999997</v>
      </c>
      <c r="V15" s="11">
        <v>109.8075</v>
      </c>
      <c r="W15" s="15">
        <v>0.59677989099999995</v>
      </c>
      <c r="X15" s="11">
        <v>0.46200000000000002</v>
      </c>
      <c r="Y15" s="11">
        <v>22</v>
      </c>
      <c r="Z15" s="11">
        <v>0.1196</v>
      </c>
      <c r="AA15" s="11">
        <v>162</v>
      </c>
      <c r="AB15" s="11">
        <v>0.88039999999999996</v>
      </c>
      <c r="AC15" s="178">
        <f t="shared" si="2"/>
        <v>64.666666666666671</v>
      </c>
      <c r="AD15" s="178">
        <f t="shared" si="3"/>
        <v>5.9666666666666668</v>
      </c>
      <c r="AE15" s="186" t="s">
        <v>337</v>
      </c>
      <c r="AF15" s="52">
        <f t="shared" si="0"/>
        <v>32.333333333333336</v>
      </c>
      <c r="AG15" s="52">
        <f t="shared" si="1"/>
        <v>2.9833333333333334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11">
        <v>294</v>
      </c>
      <c r="H16" s="11">
        <v>282</v>
      </c>
      <c r="I16" s="11">
        <v>5</v>
      </c>
      <c r="J16" s="11">
        <v>1.7007000000000001</v>
      </c>
      <c r="K16" s="11">
        <v>165</v>
      </c>
      <c r="L16" s="11">
        <v>91</v>
      </c>
      <c r="M16" s="11">
        <v>31</v>
      </c>
      <c r="N16" s="11">
        <v>1</v>
      </c>
      <c r="O16" s="11">
        <v>6</v>
      </c>
      <c r="P16" s="11">
        <v>1021</v>
      </c>
      <c r="Q16" s="11">
        <v>997</v>
      </c>
      <c r="R16" s="11">
        <v>3.3912</v>
      </c>
      <c r="S16" s="11">
        <v>282</v>
      </c>
      <c r="T16" s="11">
        <v>182.63919999999999</v>
      </c>
      <c r="U16" s="15">
        <v>0.62122176900000003</v>
      </c>
      <c r="V16" s="11">
        <v>182.13140000000001</v>
      </c>
      <c r="W16" s="15">
        <v>0.61949455799999997</v>
      </c>
      <c r="X16" s="11">
        <v>0.45240000000000002</v>
      </c>
      <c r="Y16" s="11">
        <v>0</v>
      </c>
      <c r="Z16" s="11">
        <v>0</v>
      </c>
      <c r="AA16" s="11">
        <v>294</v>
      </c>
      <c r="AB16" s="11">
        <v>1</v>
      </c>
      <c r="AC16" s="178">
        <f t="shared" si="2"/>
        <v>85.213675213675216</v>
      </c>
      <c r="AD16" s="178">
        <f t="shared" si="3"/>
        <v>7.2307692307692308</v>
      </c>
      <c r="AE16" s="186" t="s">
        <v>337</v>
      </c>
      <c r="AF16" s="52">
        <f t="shared" si="0"/>
        <v>55.388888888888886</v>
      </c>
      <c r="AG16" s="52">
        <f t="shared" si="1"/>
        <v>4.7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11">
        <v>68</v>
      </c>
      <c r="H17" s="11">
        <v>68</v>
      </c>
      <c r="I17" s="11">
        <v>1</v>
      </c>
      <c r="J17" s="11">
        <v>1.4705999999999999</v>
      </c>
      <c r="K17" s="11">
        <v>51</v>
      </c>
      <c r="L17" s="11">
        <v>13</v>
      </c>
      <c r="M17" s="11">
        <v>4</v>
      </c>
      <c r="N17" s="11">
        <v>0</v>
      </c>
      <c r="O17" s="11">
        <v>0</v>
      </c>
      <c r="P17" s="11">
        <v>223</v>
      </c>
      <c r="Q17" s="11">
        <v>220</v>
      </c>
      <c r="R17" s="11">
        <v>3.2353000000000001</v>
      </c>
      <c r="S17" s="11">
        <v>68</v>
      </c>
      <c r="T17" s="11">
        <v>29.968299999999999</v>
      </c>
      <c r="U17" s="15">
        <v>0.440710294</v>
      </c>
      <c r="V17" s="11">
        <v>29.895900000000001</v>
      </c>
      <c r="W17" s="15">
        <v>0.43964558799999998</v>
      </c>
      <c r="X17" s="11">
        <v>0.75</v>
      </c>
      <c r="Y17" s="11">
        <v>13</v>
      </c>
      <c r="Z17" s="11">
        <v>0.19120000000000001</v>
      </c>
      <c r="AA17" s="11">
        <v>55</v>
      </c>
      <c r="AB17" s="11">
        <v>0.80879999999999996</v>
      </c>
      <c r="AC17" s="178">
        <f t="shared" si="2"/>
        <v>73.333333333333329</v>
      </c>
      <c r="AD17" s="178">
        <f t="shared" si="3"/>
        <v>6.8</v>
      </c>
      <c r="AE17" s="186" t="s">
        <v>337</v>
      </c>
      <c r="AF17" s="52">
        <f t="shared" si="0"/>
        <v>73.333333333333329</v>
      </c>
      <c r="AG17" s="52">
        <f t="shared" si="1"/>
        <v>6.8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11">
        <v>218</v>
      </c>
      <c r="H18" s="11">
        <v>209</v>
      </c>
      <c r="I18" s="11">
        <v>1</v>
      </c>
      <c r="J18" s="11">
        <v>0.4587</v>
      </c>
      <c r="K18" s="11">
        <v>135</v>
      </c>
      <c r="L18" s="11">
        <v>62</v>
      </c>
      <c r="M18" s="11">
        <v>19</v>
      </c>
      <c r="N18" s="11">
        <v>2</v>
      </c>
      <c r="O18" s="11">
        <v>0</v>
      </c>
      <c r="P18" s="11">
        <v>657</v>
      </c>
      <c r="Q18" s="11">
        <v>643</v>
      </c>
      <c r="R18" s="11">
        <v>2.9495</v>
      </c>
      <c r="S18" s="11">
        <v>209</v>
      </c>
      <c r="T18" s="11">
        <v>1.9309000000000001</v>
      </c>
      <c r="U18" s="15">
        <v>8.8573390000000005E-3</v>
      </c>
      <c r="V18" s="11">
        <v>108.5235</v>
      </c>
      <c r="W18" s="15">
        <v>0.49781421999999997</v>
      </c>
      <c r="X18" s="11">
        <v>0.99080000000000001</v>
      </c>
      <c r="Y18" s="11">
        <v>24</v>
      </c>
      <c r="Z18" s="11">
        <v>0.1101</v>
      </c>
      <c r="AA18" s="11">
        <v>194</v>
      </c>
      <c r="AB18" s="11">
        <v>0.88990000000000002</v>
      </c>
      <c r="AC18" s="178">
        <f t="shared" si="2"/>
        <v>69.13978494623656</v>
      </c>
      <c r="AD18" s="178">
        <f t="shared" si="3"/>
        <v>6.741935483870968</v>
      </c>
      <c r="AE18" s="186" t="s">
        <v>337</v>
      </c>
      <c r="AF18" s="52">
        <f t="shared" si="0"/>
        <v>71.444444444444443</v>
      </c>
      <c r="AG18" s="52">
        <f t="shared" si="1"/>
        <v>6.9666666666666668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11">
        <v>106</v>
      </c>
      <c r="H19" s="11">
        <v>104</v>
      </c>
      <c r="I19" s="11">
        <v>2</v>
      </c>
      <c r="J19" s="11">
        <v>1.8868</v>
      </c>
      <c r="K19" s="11">
        <v>50</v>
      </c>
      <c r="L19" s="11">
        <v>44</v>
      </c>
      <c r="M19" s="11">
        <v>11</v>
      </c>
      <c r="N19" s="11">
        <v>1</v>
      </c>
      <c r="O19" s="11">
        <v>0</v>
      </c>
      <c r="P19" s="11">
        <v>312</v>
      </c>
      <c r="Q19" s="11">
        <v>306</v>
      </c>
      <c r="R19" s="11">
        <v>2.8868</v>
      </c>
      <c r="S19" s="11">
        <v>104</v>
      </c>
      <c r="T19" s="11">
        <v>61.956800000000001</v>
      </c>
      <c r="U19" s="15">
        <v>0.58449811299999999</v>
      </c>
      <c r="V19" s="11">
        <v>61.3232</v>
      </c>
      <c r="W19" s="15">
        <v>0.578520755</v>
      </c>
      <c r="X19" s="11">
        <v>0.40570000000000001</v>
      </c>
      <c r="Y19" s="11">
        <v>8</v>
      </c>
      <c r="Z19" s="11">
        <v>7.5499999999999998E-2</v>
      </c>
      <c r="AA19" s="11">
        <v>98</v>
      </c>
      <c r="AB19" s="11">
        <v>0.92449999999999999</v>
      </c>
      <c r="AC19" s="178">
        <f t="shared" si="2"/>
        <v>46.363636363636367</v>
      </c>
      <c r="AD19" s="178">
        <f t="shared" si="3"/>
        <v>4.7272727272727275</v>
      </c>
      <c r="AE19" s="187" t="s">
        <v>337</v>
      </c>
      <c r="AF19" s="52">
        <f t="shared" si="0"/>
        <v>102</v>
      </c>
      <c r="AG19" s="52">
        <f t="shared" si="1"/>
        <v>10.4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11">
        <v>118</v>
      </c>
      <c r="H20" s="11">
        <v>118</v>
      </c>
      <c r="I20" s="11">
        <v>0</v>
      </c>
      <c r="J20" s="11">
        <v>0</v>
      </c>
      <c r="K20" s="11">
        <v>55</v>
      </c>
      <c r="L20" s="11">
        <v>49</v>
      </c>
      <c r="M20" s="11">
        <v>11</v>
      </c>
      <c r="N20" s="11">
        <v>1</v>
      </c>
      <c r="O20" s="11">
        <v>2</v>
      </c>
      <c r="P20" s="11">
        <v>458</v>
      </c>
      <c r="Q20" s="11">
        <v>457</v>
      </c>
      <c r="R20" s="11">
        <v>3.8729</v>
      </c>
      <c r="S20" s="11">
        <v>118</v>
      </c>
      <c r="T20" s="11">
        <v>80.842600000000004</v>
      </c>
      <c r="U20" s="15">
        <v>0.68510678000000003</v>
      </c>
      <c r="V20" s="11">
        <v>80.807900000000004</v>
      </c>
      <c r="W20" s="15">
        <v>0.68481271200000005</v>
      </c>
      <c r="X20" s="11">
        <v>0.46610000000000001</v>
      </c>
      <c r="Y20" s="11">
        <v>16</v>
      </c>
      <c r="Z20" s="11">
        <v>0.1356</v>
      </c>
      <c r="AA20" s="11">
        <v>102</v>
      </c>
      <c r="AB20" s="11">
        <v>0.86439999999999995</v>
      </c>
      <c r="AC20" s="178">
        <f>+(Q20*100)/(F20*$AC$3)</f>
        <v>108.80952380952381</v>
      </c>
      <c r="AD20" s="178">
        <f t="shared" si="3"/>
        <v>8.4285714285714288</v>
      </c>
      <c r="AE20" s="187" t="s">
        <v>337</v>
      </c>
      <c r="AF20" s="52">
        <f t="shared" si="0"/>
        <v>152.33333333333334</v>
      </c>
      <c r="AG20" s="52">
        <f t="shared" si="1"/>
        <v>11.8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6569</v>
      </c>
      <c r="H21" s="54">
        <f t="shared" ref="H21:S21" si="4">SUM(H5:H20)</f>
        <v>6336</v>
      </c>
      <c r="I21" s="54">
        <f t="shared" si="4"/>
        <v>217</v>
      </c>
      <c r="J21" s="54">
        <f t="shared" si="4"/>
        <v>23.109100000000002</v>
      </c>
      <c r="K21" s="54">
        <f t="shared" si="4"/>
        <v>1794</v>
      </c>
      <c r="L21" s="54">
        <f t="shared" si="4"/>
        <v>1173</v>
      </c>
      <c r="M21" s="54">
        <f t="shared" si="4"/>
        <v>564</v>
      </c>
      <c r="N21" s="54">
        <f t="shared" si="4"/>
        <v>67</v>
      </c>
      <c r="O21" s="54">
        <f t="shared" si="4"/>
        <v>146</v>
      </c>
      <c r="P21" s="54">
        <f t="shared" si="4"/>
        <v>15045</v>
      </c>
      <c r="Q21" s="55">
        <f t="shared" si="4"/>
        <v>26170</v>
      </c>
      <c r="R21" s="55"/>
      <c r="S21" s="55">
        <f t="shared" si="4"/>
        <v>6336</v>
      </c>
      <c r="T21" s="55">
        <f>+Q21/G21</f>
        <v>3.98386360176587</v>
      </c>
      <c r="U21" s="190">
        <f>+S21/G21</f>
        <v>0.96453036991931795</v>
      </c>
      <c r="V21" s="55">
        <f>SUM(V5:V20)</f>
        <v>3099.8047999999994</v>
      </c>
      <c r="W21" s="188"/>
      <c r="X21" s="51"/>
      <c r="Y21" s="51"/>
      <c r="Z21" s="51"/>
      <c r="AA21" s="51"/>
      <c r="AB21" s="51"/>
      <c r="AC21" s="51"/>
      <c r="AD21" s="51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1:V1"/>
    <mergeCell ref="A21:C21"/>
  </mergeCells>
  <conditionalFormatting sqref="U5 W5">
    <cfRule type="cellIs" dxfId="127" priority="7" operator="lessThan">
      <formula>1.6</formula>
    </cfRule>
  </conditionalFormatting>
  <conditionalFormatting sqref="U6 W6">
    <cfRule type="cellIs" dxfId="126" priority="6" operator="lessThan">
      <formula>1</formula>
    </cfRule>
  </conditionalFormatting>
  <conditionalFormatting sqref="U7:U10">
    <cfRule type="cellIs" dxfId="125" priority="5" operator="lessThan">
      <formula>0.6</formula>
    </cfRule>
  </conditionalFormatting>
  <conditionalFormatting sqref="W7:W10">
    <cfRule type="cellIs" dxfId="124" priority="4" operator="lessThan">
      <formula>0.6</formula>
    </cfRule>
  </conditionalFormatting>
  <conditionalFormatting sqref="U11 W11">
    <cfRule type="cellIs" dxfId="123" priority="3" operator="lessThan">
      <formula>0.8</formula>
    </cfRule>
  </conditionalFormatting>
  <conditionalFormatting sqref="U12:U20">
    <cfRule type="cellIs" dxfId="122" priority="2" operator="lessThan">
      <formula>0.6</formula>
    </cfRule>
  </conditionalFormatting>
  <conditionalFormatting sqref="W12:W20">
    <cfRule type="cellIs" dxfId="121" priority="1" operator="lessThan">
      <formula>0.6</formula>
    </cfRule>
  </conditionalFormatting>
  <pageMargins left="0.31496062992125984" right="0.31496062992125984" top="0.74803149606299213" bottom="0.55118110236220474" header="0.31496062992125984" footer="0.31496062992125984"/>
  <pageSetup paperSize="9" scale="65" fitToWidth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zoomScale="90" zoomScaleNormal="90" workbookViewId="0">
      <selection activeCell="A24" sqref="A24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8" width="15.7109375" hidden="1" customWidth="1"/>
    <col min="19" max="19" width="16.7109375" hidden="1" customWidth="1"/>
    <col min="20" max="20" width="11.140625" hidden="1" customWidth="1"/>
    <col min="21" max="21" width="12.5703125" style="21" bestFit="1" customWidth="1"/>
    <col min="22" max="22" width="14.28515625" hidden="1" customWidth="1"/>
    <col min="23" max="23" width="9.140625" style="21"/>
    <col min="24" max="28" width="0" hidden="1" customWidth="1"/>
  </cols>
  <sheetData>
    <row r="1" spans="1:33" ht="22.5">
      <c r="A1" s="301" t="s">
        <v>323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30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89" t="s">
        <v>329</v>
      </c>
      <c r="V4" s="56" t="s">
        <v>141</v>
      </c>
      <c r="W4" s="18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36" customFormat="1" ht="38.25" thickBot="1">
      <c r="A5" s="231">
        <v>1</v>
      </c>
      <c r="B5" s="231">
        <v>10660</v>
      </c>
      <c r="C5" s="238" t="s">
        <v>375</v>
      </c>
      <c r="D5" s="232" t="s">
        <v>116</v>
      </c>
      <c r="E5" s="232">
        <v>522</v>
      </c>
      <c r="F5" s="244">
        <v>532</v>
      </c>
      <c r="G5" s="232">
        <v>2458</v>
      </c>
      <c r="H5" s="232">
        <v>2438</v>
      </c>
      <c r="I5" s="232">
        <v>123</v>
      </c>
      <c r="J5" s="232">
        <v>4.7637</v>
      </c>
      <c r="K5" s="232">
        <v>0</v>
      </c>
      <c r="L5" s="232">
        <v>0</v>
      </c>
      <c r="M5" s="232">
        <v>0</v>
      </c>
      <c r="N5" s="232">
        <v>0</v>
      </c>
      <c r="O5" s="232">
        <v>0</v>
      </c>
      <c r="P5" s="232"/>
      <c r="Q5" s="232">
        <v>10881</v>
      </c>
      <c r="R5" s="232">
        <v>4.2141999999999999</v>
      </c>
      <c r="S5" s="232">
        <v>2438</v>
      </c>
      <c r="T5" s="232"/>
      <c r="U5" s="233">
        <v>1.52</v>
      </c>
      <c r="V5" s="232"/>
      <c r="W5" s="233">
        <v>1.52</v>
      </c>
      <c r="X5" s="232"/>
      <c r="Y5" s="232">
        <v>0</v>
      </c>
      <c r="Z5" s="232">
        <v>0</v>
      </c>
      <c r="AA5" s="232">
        <v>0</v>
      </c>
      <c r="AB5" s="232">
        <v>0</v>
      </c>
      <c r="AC5" s="234">
        <f>+(Q5*100)/(F5*$AC$3)</f>
        <v>68.176691729323309</v>
      </c>
      <c r="AD5" s="234">
        <f>+H5/F5</f>
        <v>4.5827067669172932</v>
      </c>
      <c r="AE5" s="235" t="s">
        <v>335</v>
      </c>
      <c r="AF5" s="234">
        <f>+(Q5*100)/(E5*$AC$3)</f>
        <v>69.482758620689651</v>
      </c>
      <c r="AG5" s="234">
        <f>+H5/E5</f>
        <v>4.6704980842911876</v>
      </c>
    </row>
    <row r="6" spans="1:33" ht="38.25" thickBot="1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872</v>
      </c>
      <c r="H6" s="51">
        <v>849</v>
      </c>
      <c r="I6" s="51">
        <v>38</v>
      </c>
      <c r="J6" s="51">
        <v>4.3578000000000001</v>
      </c>
      <c r="K6" s="51">
        <v>306</v>
      </c>
      <c r="L6" s="51">
        <v>211</v>
      </c>
      <c r="M6" s="51">
        <v>217</v>
      </c>
      <c r="N6" s="51">
        <v>39</v>
      </c>
      <c r="O6" s="51">
        <v>99</v>
      </c>
      <c r="P6" s="51">
        <v>4971</v>
      </c>
      <c r="Q6" s="51">
        <v>4818</v>
      </c>
      <c r="R6" s="51">
        <v>5.5251999999999999</v>
      </c>
      <c r="S6" s="51">
        <v>849</v>
      </c>
      <c r="T6" s="51">
        <v>15.6976</v>
      </c>
      <c r="U6" s="188">
        <v>1.8001835000000001E-2</v>
      </c>
      <c r="V6" s="51">
        <v>1180.0074</v>
      </c>
      <c r="W6" s="188">
        <v>1.353219495</v>
      </c>
      <c r="X6" s="51">
        <v>0.99539999999999995</v>
      </c>
      <c r="Y6" s="51">
        <v>583</v>
      </c>
      <c r="Z6" s="51">
        <v>0.66859999999999997</v>
      </c>
      <c r="AA6" s="51">
        <v>289</v>
      </c>
      <c r="AB6" s="51">
        <v>0.33139999999999997</v>
      </c>
      <c r="AC6" s="52">
        <f>+(Q6*100)/(F6*$AC$3)</f>
        <v>79.504950495049499</v>
      </c>
      <c r="AD6" s="52">
        <f>+H6/F6</f>
        <v>4.2029702970297027</v>
      </c>
      <c r="AE6" s="185" t="s">
        <v>336</v>
      </c>
      <c r="AF6" s="52">
        <f t="shared" ref="AF6:AF20" si="0">+(Q6*100)/(E6*$AC$3)</f>
        <v>89.222222222222229</v>
      </c>
      <c r="AG6" s="52">
        <f t="shared" ref="AG6:AG20" si="1">+H6/E6</f>
        <v>4.7166666666666668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51">
        <v>224</v>
      </c>
      <c r="H7" s="51">
        <v>213</v>
      </c>
      <c r="I7" s="51">
        <v>4</v>
      </c>
      <c r="J7" s="51">
        <v>1.7857000000000001</v>
      </c>
      <c r="K7" s="51">
        <v>119</v>
      </c>
      <c r="L7" s="51">
        <v>65</v>
      </c>
      <c r="M7" s="51">
        <v>33</v>
      </c>
      <c r="N7" s="51">
        <v>2</v>
      </c>
      <c r="O7" s="51">
        <v>5</v>
      </c>
      <c r="P7" s="51">
        <v>701</v>
      </c>
      <c r="Q7" s="51">
        <v>686</v>
      </c>
      <c r="R7" s="51">
        <v>3.0625</v>
      </c>
      <c r="S7" s="51">
        <v>213</v>
      </c>
      <c r="T7" s="51">
        <v>147.97970000000001</v>
      </c>
      <c r="U7" s="188">
        <v>0.66062366100000003</v>
      </c>
      <c r="V7" s="51">
        <v>147.48179999999999</v>
      </c>
      <c r="W7" s="188">
        <v>0.65840089300000004</v>
      </c>
      <c r="X7" s="51">
        <v>0.40179999999999999</v>
      </c>
      <c r="Y7" s="51">
        <v>19</v>
      </c>
      <c r="Z7" s="51">
        <v>8.48E-2</v>
      </c>
      <c r="AA7" s="51">
        <v>205</v>
      </c>
      <c r="AB7" s="51">
        <v>0.91520000000000001</v>
      </c>
      <c r="AC7" s="178">
        <f t="shared" ref="AC7:AC20" si="2">+(Q7*100)/(F7*$AC$3)</f>
        <v>76.222222222222229</v>
      </c>
      <c r="AD7" s="178">
        <f t="shared" ref="AD7:AD20" si="3">+H7/F7</f>
        <v>7.1</v>
      </c>
      <c r="AE7" s="185" t="s">
        <v>337</v>
      </c>
      <c r="AF7" s="52">
        <f t="shared" si="0"/>
        <v>76.222222222222229</v>
      </c>
      <c r="AG7" s="52">
        <f t="shared" si="1"/>
        <v>7.1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51">
        <v>164</v>
      </c>
      <c r="H8" s="51">
        <v>161</v>
      </c>
      <c r="I8" s="51">
        <v>3</v>
      </c>
      <c r="J8" s="51">
        <v>1.8292999999999999</v>
      </c>
      <c r="K8" s="51">
        <v>84</v>
      </c>
      <c r="L8" s="51">
        <v>50</v>
      </c>
      <c r="M8" s="51">
        <v>21</v>
      </c>
      <c r="N8" s="51">
        <v>1</v>
      </c>
      <c r="O8" s="51">
        <v>8</v>
      </c>
      <c r="P8" s="51">
        <v>701</v>
      </c>
      <c r="Q8" s="51">
        <v>699</v>
      </c>
      <c r="R8" s="51">
        <v>4.2622</v>
      </c>
      <c r="S8" s="51">
        <v>161</v>
      </c>
      <c r="T8" s="51">
        <v>124.5205</v>
      </c>
      <c r="U8" s="188">
        <v>0.75927134100000004</v>
      </c>
      <c r="V8" s="51">
        <v>124.2276</v>
      </c>
      <c r="W8" s="188">
        <v>0.75748536600000005</v>
      </c>
      <c r="X8" s="51">
        <v>0.46949999999999997</v>
      </c>
      <c r="Y8" s="51">
        <v>33</v>
      </c>
      <c r="Z8" s="51">
        <v>0.20119999999999999</v>
      </c>
      <c r="AA8" s="51">
        <v>131</v>
      </c>
      <c r="AB8" s="51">
        <v>0.79879999999999995</v>
      </c>
      <c r="AC8" s="178">
        <f t="shared" si="2"/>
        <v>64.722222222222229</v>
      </c>
      <c r="AD8" s="178">
        <f t="shared" si="3"/>
        <v>4.4722222222222223</v>
      </c>
      <c r="AE8" s="186" t="s">
        <v>337</v>
      </c>
      <c r="AF8" s="52">
        <f t="shared" si="0"/>
        <v>38.833333333333336</v>
      </c>
      <c r="AG8" s="52">
        <f t="shared" si="1"/>
        <v>2.6833333333333331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51">
        <v>186</v>
      </c>
      <c r="H9" s="51">
        <v>178</v>
      </c>
      <c r="I9" s="51">
        <v>0</v>
      </c>
      <c r="J9" s="51">
        <v>0</v>
      </c>
      <c r="K9" s="51">
        <v>109</v>
      </c>
      <c r="L9" s="51">
        <v>59</v>
      </c>
      <c r="M9" s="51">
        <v>15</v>
      </c>
      <c r="N9" s="51">
        <v>1</v>
      </c>
      <c r="O9" s="51">
        <v>2</v>
      </c>
      <c r="P9" s="51">
        <v>697</v>
      </c>
      <c r="Q9" s="51">
        <v>681</v>
      </c>
      <c r="R9" s="51">
        <v>3.6613000000000002</v>
      </c>
      <c r="S9" s="51">
        <v>178</v>
      </c>
      <c r="T9" s="51">
        <v>101.9157</v>
      </c>
      <c r="U9" s="188">
        <v>0.54793387100000002</v>
      </c>
      <c r="V9" s="51">
        <v>101.9823</v>
      </c>
      <c r="W9" s="188">
        <v>0.54829193499999995</v>
      </c>
      <c r="X9" s="51">
        <v>0.48920000000000002</v>
      </c>
      <c r="Y9" s="51">
        <v>11</v>
      </c>
      <c r="Z9" s="51">
        <v>5.91E-2</v>
      </c>
      <c r="AA9" s="51">
        <v>175</v>
      </c>
      <c r="AB9" s="51">
        <v>0.94089999999999996</v>
      </c>
      <c r="AC9" s="178">
        <f t="shared" si="2"/>
        <v>63.055555555555557</v>
      </c>
      <c r="AD9" s="178">
        <f t="shared" si="3"/>
        <v>4.9444444444444446</v>
      </c>
      <c r="AE9" s="186" t="s">
        <v>337</v>
      </c>
      <c r="AF9" s="52">
        <f t="shared" si="0"/>
        <v>75.666666666666671</v>
      </c>
      <c r="AG9" s="52">
        <f t="shared" si="1"/>
        <v>5.9333333333333336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51">
        <v>90</v>
      </c>
      <c r="H10" s="51">
        <v>90</v>
      </c>
      <c r="I10" s="51">
        <v>0</v>
      </c>
      <c r="J10" s="51">
        <v>0</v>
      </c>
      <c r="K10" s="51">
        <v>51</v>
      </c>
      <c r="L10" s="51">
        <v>30</v>
      </c>
      <c r="M10" s="51">
        <v>5</v>
      </c>
      <c r="N10" s="51">
        <v>3</v>
      </c>
      <c r="O10" s="51">
        <v>1</v>
      </c>
      <c r="P10" s="51">
        <v>268</v>
      </c>
      <c r="Q10" s="51">
        <v>265</v>
      </c>
      <c r="R10" s="51">
        <v>2.9443999999999999</v>
      </c>
      <c r="S10" s="51">
        <v>90</v>
      </c>
      <c r="T10" s="51">
        <v>53.075699999999998</v>
      </c>
      <c r="U10" s="188">
        <v>0.58972999999999998</v>
      </c>
      <c r="V10" s="51">
        <v>52.950699999999998</v>
      </c>
      <c r="W10" s="188">
        <v>0.58834111099999997</v>
      </c>
      <c r="X10" s="51">
        <v>0.55559999999999998</v>
      </c>
      <c r="Y10" s="51">
        <v>7</v>
      </c>
      <c r="Z10" s="51">
        <v>7.7799999999999994E-2</v>
      </c>
      <c r="AA10" s="51">
        <v>83</v>
      </c>
      <c r="AB10" s="51">
        <v>0.92220000000000002</v>
      </c>
      <c r="AC10" s="178">
        <f t="shared" si="2"/>
        <v>31.547619047619047</v>
      </c>
      <c r="AD10" s="178">
        <f t="shared" si="3"/>
        <v>3.2142857142857144</v>
      </c>
      <c r="AE10" s="186" t="s">
        <v>337</v>
      </c>
      <c r="AF10" s="52">
        <f t="shared" si="0"/>
        <v>29.444444444444443</v>
      </c>
      <c r="AG10" s="52">
        <f t="shared" si="1"/>
        <v>3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51">
        <v>324</v>
      </c>
      <c r="H11" s="51">
        <v>308</v>
      </c>
      <c r="I11" s="51">
        <v>5</v>
      </c>
      <c r="J11" s="51">
        <v>1.5431999999999999</v>
      </c>
      <c r="K11" s="51">
        <v>148</v>
      </c>
      <c r="L11" s="51">
        <v>110</v>
      </c>
      <c r="M11" s="51">
        <v>52</v>
      </c>
      <c r="N11" s="51">
        <v>6</v>
      </c>
      <c r="O11" s="51">
        <v>8</v>
      </c>
      <c r="P11" s="51">
        <v>1191</v>
      </c>
      <c r="Q11" s="51">
        <v>1162</v>
      </c>
      <c r="R11" s="51">
        <v>3.5863999999999998</v>
      </c>
      <c r="S11" s="51">
        <v>308</v>
      </c>
      <c r="T11" s="51">
        <v>217.01840000000001</v>
      </c>
      <c r="U11" s="188">
        <v>0.66980987700000005</v>
      </c>
      <c r="V11" s="51">
        <v>241.45169999999999</v>
      </c>
      <c r="W11" s="188">
        <v>0.74522129599999998</v>
      </c>
      <c r="X11" s="51">
        <v>0.47839999999999999</v>
      </c>
      <c r="Y11" s="51">
        <v>235</v>
      </c>
      <c r="Z11" s="51">
        <v>0.72529999999999994</v>
      </c>
      <c r="AA11" s="51">
        <v>89</v>
      </c>
      <c r="AB11" s="51">
        <v>0.2747</v>
      </c>
      <c r="AC11" s="178">
        <f t="shared" si="2"/>
        <v>96.833333333333329</v>
      </c>
      <c r="AD11" s="178">
        <f t="shared" si="3"/>
        <v>7.7</v>
      </c>
      <c r="AE11" s="185" t="s">
        <v>338</v>
      </c>
      <c r="AF11" s="52">
        <f t="shared" si="0"/>
        <v>64.555555555555557</v>
      </c>
      <c r="AG11" s="52">
        <f t="shared" si="1"/>
        <v>5.1333333333333337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51">
        <v>169</v>
      </c>
      <c r="H12" s="51">
        <v>164</v>
      </c>
      <c r="I12" s="51">
        <v>4</v>
      </c>
      <c r="J12" s="51">
        <v>2.3668999999999998</v>
      </c>
      <c r="K12" s="51">
        <v>95</v>
      </c>
      <c r="L12" s="51">
        <v>46</v>
      </c>
      <c r="M12" s="51">
        <v>22</v>
      </c>
      <c r="N12" s="51">
        <v>1</v>
      </c>
      <c r="O12" s="51">
        <v>5</v>
      </c>
      <c r="P12" s="51">
        <v>700</v>
      </c>
      <c r="Q12" s="51">
        <v>685</v>
      </c>
      <c r="R12" s="51">
        <v>4.0533000000000001</v>
      </c>
      <c r="S12" s="51">
        <v>164</v>
      </c>
      <c r="T12" s="51">
        <v>112.91549999999999</v>
      </c>
      <c r="U12" s="188">
        <v>0.66813905299999998</v>
      </c>
      <c r="V12" s="51">
        <v>112.3755</v>
      </c>
      <c r="W12" s="188">
        <v>0.66494378700000001</v>
      </c>
      <c r="X12" s="51">
        <v>0.4556</v>
      </c>
      <c r="Y12" s="51">
        <v>39</v>
      </c>
      <c r="Z12" s="51">
        <v>0.23080000000000001</v>
      </c>
      <c r="AA12" s="51">
        <v>130</v>
      </c>
      <c r="AB12" s="51">
        <v>0.76919999999999999</v>
      </c>
      <c r="AC12" s="178">
        <f t="shared" si="2"/>
        <v>63.425925925925924</v>
      </c>
      <c r="AD12" s="178">
        <f t="shared" si="3"/>
        <v>4.5555555555555554</v>
      </c>
      <c r="AE12" s="186" t="s">
        <v>337</v>
      </c>
      <c r="AF12" s="52">
        <f t="shared" si="0"/>
        <v>76.111111111111114</v>
      </c>
      <c r="AG12" s="52">
        <f t="shared" si="1"/>
        <v>5.4666666666666668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51">
        <v>184</v>
      </c>
      <c r="H13" s="51">
        <v>182</v>
      </c>
      <c r="I13" s="51">
        <v>4</v>
      </c>
      <c r="J13" s="51">
        <v>2.1739000000000002</v>
      </c>
      <c r="K13" s="51">
        <v>109</v>
      </c>
      <c r="L13" s="51">
        <v>52</v>
      </c>
      <c r="M13" s="51">
        <v>21</v>
      </c>
      <c r="N13" s="51">
        <v>1</v>
      </c>
      <c r="O13" s="51">
        <v>1</v>
      </c>
      <c r="P13" s="51">
        <v>561</v>
      </c>
      <c r="Q13" s="51">
        <v>559</v>
      </c>
      <c r="R13" s="51">
        <v>3.0379999999999998</v>
      </c>
      <c r="S13" s="51">
        <v>182</v>
      </c>
      <c r="T13" s="51">
        <v>0</v>
      </c>
      <c r="U13" s="188">
        <v>0</v>
      </c>
      <c r="V13" s="51">
        <v>101.2569</v>
      </c>
      <c r="W13" s="188">
        <v>0.55030923899999995</v>
      </c>
      <c r="X13" s="51">
        <v>1</v>
      </c>
      <c r="Y13" s="51">
        <v>30</v>
      </c>
      <c r="Z13" s="51">
        <v>0.16300000000000001</v>
      </c>
      <c r="AA13" s="51">
        <v>154</v>
      </c>
      <c r="AB13" s="51">
        <v>0.83699999999999997</v>
      </c>
      <c r="AC13" s="178">
        <f t="shared" si="2"/>
        <v>62.111111111111114</v>
      </c>
      <c r="AD13" s="178">
        <f t="shared" si="3"/>
        <v>6.0666666666666664</v>
      </c>
      <c r="AE13" s="186" t="s">
        <v>337</v>
      </c>
      <c r="AF13" s="52">
        <f t="shared" si="0"/>
        <v>62.111111111111114</v>
      </c>
      <c r="AG13" s="52">
        <f t="shared" si="1"/>
        <v>6.0666666666666664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51">
        <v>248</v>
      </c>
      <c r="H14" s="51">
        <v>238</v>
      </c>
      <c r="I14" s="51">
        <v>1</v>
      </c>
      <c r="J14" s="51">
        <v>0.4032</v>
      </c>
      <c r="K14" s="51">
        <v>119</v>
      </c>
      <c r="L14" s="51">
        <v>88</v>
      </c>
      <c r="M14" s="51">
        <v>33</v>
      </c>
      <c r="N14" s="51">
        <v>4</v>
      </c>
      <c r="O14" s="51">
        <v>4</v>
      </c>
      <c r="P14" s="51">
        <v>806</v>
      </c>
      <c r="Q14" s="51">
        <v>790</v>
      </c>
      <c r="R14" s="51">
        <v>3.1855000000000002</v>
      </c>
      <c r="S14" s="51">
        <v>238</v>
      </c>
      <c r="T14" s="51">
        <v>166.67070000000001</v>
      </c>
      <c r="U14" s="188">
        <v>0.67205927399999998</v>
      </c>
      <c r="V14" s="51">
        <v>165.47149999999999</v>
      </c>
      <c r="W14" s="188">
        <v>0.66722378999999998</v>
      </c>
      <c r="X14" s="51">
        <v>0.3669</v>
      </c>
      <c r="Y14" s="51">
        <v>50</v>
      </c>
      <c r="Z14" s="51">
        <v>0.2016</v>
      </c>
      <c r="AA14" s="51">
        <v>198</v>
      </c>
      <c r="AB14" s="51">
        <v>0.7984</v>
      </c>
      <c r="AC14" s="178">
        <f t="shared" si="2"/>
        <v>57.246376811594203</v>
      </c>
      <c r="AD14" s="178">
        <f t="shared" si="3"/>
        <v>5.1739130434782608</v>
      </c>
      <c r="AE14" s="186" t="s">
        <v>337</v>
      </c>
      <c r="AF14" s="52">
        <f t="shared" si="0"/>
        <v>87.777777777777771</v>
      </c>
      <c r="AG14" s="52">
        <f t="shared" si="1"/>
        <v>7.9333333333333336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51">
        <v>150</v>
      </c>
      <c r="H15" s="51">
        <v>145</v>
      </c>
      <c r="I15" s="51">
        <v>1</v>
      </c>
      <c r="J15" s="51">
        <v>0.66669999999999996</v>
      </c>
      <c r="K15" s="51">
        <v>86</v>
      </c>
      <c r="L15" s="51">
        <v>39</v>
      </c>
      <c r="M15" s="51">
        <v>22</v>
      </c>
      <c r="N15" s="51">
        <v>1</v>
      </c>
      <c r="O15" s="51">
        <v>2</v>
      </c>
      <c r="P15" s="51">
        <v>668</v>
      </c>
      <c r="Q15" s="51">
        <v>656</v>
      </c>
      <c r="R15" s="51">
        <v>4.3733000000000004</v>
      </c>
      <c r="S15" s="51">
        <v>145</v>
      </c>
      <c r="T15" s="51">
        <v>93.690899999999999</v>
      </c>
      <c r="U15" s="188">
        <v>0.62460599999999999</v>
      </c>
      <c r="V15" s="51">
        <v>93.994399999999999</v>
      </c>
      <c r="W15" s="188">
        <v>0.62662933300000001</v>
      </c>
      <c r="X15" s="51">
        <v>0.4733</v>
      </c>
      <c r="Y15" s="51">
        <v>32</v>
      </c>
      <c r="Z15" s="51">
        <v>0.21329999999999999</v>
      </c>
      <c r="AA15" s="51">
        <v>118</v>
      </c>
      <c r="AB15" s="51">
        <v>0.78669999999999995</v>
      </c>
      <c r="AC15" s="178">
        <f t="shared" si="2"/>
        <v>72.888888888888886</v>
      </c>
      <c r="AD15" s="178">
        <f t="shared" si="3"/>
        <v>4.833333333333333</v>
      </c>
      <c r="AE15" s="186" t="s">
        <v>337</v>
      </c>
      <c r="AF15" s="52">
        <f t="shared" si="0"/>
        <v>36.444444444444443</v>
      </c>
      <c r="AG15" s="52">
        <f t="shared" si="1"/>
        <v>2.4166666666666665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51">
        <v>221</v>
      </c>
      <c r="H16" s="51">
        <v>209</v>
      </c>
      <c r="I16" s="51">
        <v>2</v>
      </c>
      <c r="J16" s="51">
        <v>0.90500000000000003</v>
      </c>
      <c r="K16" s="51">
        <v>125</v>
      </c>
      <c r="L16" s="51">
        <v>67</v>
      </c>
      <c r="M16" s="51">
        <v>23</v>
      </c>
      <c r="N16" s="51">
        <v>2</v>
      </c>
      <c r="O16" s="51">
        <v>4</v>
      </c>
      <c r="P16" s="51">
        <v>803</v>
      </c>
      <c r="Q16" s="51">
        <v>777</v>
      </c>
      <c r="R16" s="51">
        <v>3.5158</v>
      </c>
      <c r="S16" s="51">
        <v>209</v>
      </c>
      <c r="T16" s="51">
        <v>135.28450000000001</v>
      </c>
      <c r="U16" s="188">
        <v>0.61214705899999999</v>
      </c>
      <c r="V16" s="51">
        <v>134.5127</v>
      </c>
      <c r="W16" s="188">
        <v>0.60865475099999999</v>
      </c>
      <c r="X16" s="51">
        <v>0.42080000000000001</v>
      </c>
      <c r="Y16" s="51">
        <v>0</v>
      </c>
      <c r="Z16" s="51">
        <v>0</v>
      </c>
      <c r="AA16" s="51">
        <v>221</v>
      </c>
      <c r="AB16" s="51">
        <v>1</v>
      </c>
      <c r="AC16" s="178">
        <f t="shared" si="2"/>
        <v>66.410256410256409</v>
      </c>
      <c r="AD16" s="178">
        <f t="shared" si="3"/>
        <v>5.3589743589743586</v>
      </c>
      <c r="AE16" s="186" t="s">
        <v>337</v>
      </c>
      <c r="AF16" s="52">
        <f t="shared" si="0"/>
        <v>43.166666666666664</v>
      </c>
      <c r="AG16" s="52">
        <f t="shared" si="1"/>
        <v>3.4833333333333334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51">
        <v>49</v>
      </c>
      <c r="H17" s="51">
        <v>49</v>
      </c>
      <c r="I17" s="51">
        <v>1</v>
      </c>
      <c r="J17" s="51">
        <v>2.0407999999999999</v>
      </c>
      <c r="K17" s="51">
        <v>34</v>
      </c>
      <c r="L17" s="51">
        <v>12</v>
      </c>
      <c r="M17" s="51">
        <v>3</v>
      </c>
      <c r="N17" s="51">
        <v>0</v>
      </c>
      <c r="O17" s="51">
        <v>0</v>
      </c>
      <c r="P17" s="51">
        <v>135</v>
      </c>
      <c r="Q17" s="51">
        <v>135</v>
      </c>
      <c r="R17" s="51">
        <v>2.7551000000000001</v>
      </c>
      <c r="S17" s="51">
        <v>49</v>
      </c>
      <c r="T17" s="51">
        <v>21.663900000000002</v>
      </c>
      <c r="U17" s="188">
        <v>0.44212040800000002</v>
      </c>
      <c r="V17" s="51">
        <v>21.509599999999999</v>
      </c>
      <c r="W17" s="188">
        <v>0.43897142900000002</v>
      </c>
      <c r="X17" s="51">
        <v>0.69389999999999996</v>
      </c>
      <c r="Y17" s="51">
        <v>7</v>
      </c>
      <c r="Z17" s="51">
        <v>0.1429</v>
      </c>
      <c r="AA17" s="51">
        <v>42</v>
      </c>
      <c r="AB17" s="51">
        <v>0.85709999999999997</v>
      </c>
      <c r="AC17" s="178">
        <f t="shared" si="2"/>
        <v>45</v>
      </c>
      <c r="AD17" s="178">
        <f t="shared" si="3"/>
        <v>4.9000000000000004</v>
      </c>
      <c r="AE17" s="186" t="s">
        <v>337</v>
      </c>
      <c r="AF17" s="52">
        <f t="shared" si="0"/>
        <v>45</v>
      </c>
      <c r="AG17" s="52">
        <f t="shared" si="1"/>
        <v>4.9000000000000004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51">
        <v>165</v>
      </c>
      <c r="H18" s="51">
        <v>161</v>
      </c>
      <c r="I18" s="51">
        <v>0</v>
      </c>
      <c r="J18" s="51">
        <v>0</v>
      </c>
      <c r="K18" s="51">
        <v>92</v>
      </c>
      <c r="L18" s="51">
        <v>55</v>
      </c>
      <c r="M18" s="51">
        <v>16</v>
      </c>
      <c r="N18" s="51">
        <v>2</v>
      </c>
      <c r="O18" s="51">
        <v>0</v>
      </c>
      <c r="P18" s="51">
        <v>497</v>
      </c>
      <c r="Q18" s="51">
        <v>486</v>
      </c>
      <c r="R18" s="51">
        <v>2.9455</v>
      </c>
      <c r="S18" s="51">
        <v>161</v>
      </c>
      <c r="T18" s="51">
        <v>18.3261</v>
      </c>
      <c r="U18" s="188">
        <v>0.11106727299999999</v>
      </c>
      <c r="V18" s="51">
        <v>90.621399999999994</v>
      </c>
      <c r="W18" s="188">
        <v>0.549220606</v>
      </c>
      <c r="X18" s="51">
        <v>0.92730000000000001</v>
      </c>
      <c r="Y18" s="51">
        <v>10</v>
      </c>
      <c r="Z18" s="51">
        <v>6.0600000000000001E-2</v>
      </c>
      <c r="AA18" s="51">
        <v>155</v>
      </c>
      <c r="AB18" s="51">
        <v>0.93940000000000001</v>
      </c>
      <c r="AC18" s="178">
        <f t="shared" si="2"/>
        <v>52.258064516129032</v>
      </c>
      <c r="AD18" s="178">
        <f t="shared" si="3"/>
        <v>5.193548387096774</v>
      </c>
      <c r="AE18" s="186" t="s">
        <v>337</v>
      </c>
      <c r="AF18" s="52">
        <f t="shared" si="0"/>
        <v>54</v>
      </c>
      <c r="AG18" s="52">
        <f t="shared" si="1"/>
        <v>5.3666666666666663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51">
        <v>91</v>
      </c>
      <c r="H19" s="51">
        <v>91</v>
      </c>
      <c r="I19" s="51">
        <v>1</v>
      </c>
      <c r="J19" s="51">
        <v>1.0989</v>
      </c>
      <c r="K19" s="51">
        <v>39</v>
      </c>
      <c r="L19" s="51">
        <v>29</v>
      </c>
      <c r="M19" s="51">
        <v>19</v>
      </c>
      <c r="N19" s="51">
        <v>2</v>
      </c>
      <c r="O19" s="51">
        <v>2</v>
      </c>
      <c r="P19" s="51">
        <v>392</v>
      </c>
      <c r="Q19" s="51">
        <v>388</v>
      </c>
      <c r="R19" s="51">
        <v>4.2637</v>
      </c>
      <c r="S19" s="51">
        <v>91</v>
      </c>
      <c r="T19" s="51">
        <v>72.618300000000005</v>
      </c>
      <c r="U19" s="188">
        <v>0.79800329699999994</v>
      </c>
      <c r="V19" s="51">
        <v>72.456800000000001</v>
      </c>
      <c r="W19" s="188">
        <v>0.796228571</v>
      </c>
      <c r="X19" s="51">
        <v>0.40660000000000002</v>
      </c>
      <c r="Y19" s="51">
        <v>6</v>
      </c>
      <c r="Z19" s="51">
        <v>6.59E-2</v>
      </c>
      <c r="AA19" s="51">
        <v>85</v>
      </c>
      <c r="AB19" s="51">
        <v>0.93410000000000004</v>
      </c>
      <c r="AC19" s="178">
        <f t="shared" si="2"/>
        <v>58.787878787878789</v>
      </c>
      <c r="AD19" s="178">
        <f t="shared" si="3"/>
        <v>4.1363636363636367</v>
      </c>
      <c r="AE19" s="187" t="s">
        <v>337</v>
      </c>
      <c r="AF19" s="52">
        <f t="shared" si="0"/>
        <v>129.33333333333334</v>
      </c>
      <c r="AG19" s="52">
        <f t="shared" si="1"/>
        <v>9.1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51">
        <v>98</v>
      </c>
      <c r="H20" s="51">
        <v>98</v>
      </c>
      <c r="I20" s="51">
        <v>0</v>
      </c>
      <c r="J20" s="51">
        <v>0</v>
      </c>
      <c r="K20" s="51">
        <v>50</v>
      </c>
      <c r="L20" s="51">
        <v>35</v>
      </c>
      <c r="M20" s="51">
        <v>11</v>
      </c>
      <c r="N20" s="51">
        <v>0</v>
      </c>
      <c r="O20" s="51">
        <v>2</v>
      </c>
      <c r="P20" s="51">
        <v>378</v>
      </c>
      <c r="Q20" s="51">
        <v>375</v>
      </c>
      <c r="R20" s="51">
        <v>3.8264999999999998</v>
      </c>
      <c r="S20" s="51">
        <v>98</v>
      </c>
      <c r="T20" s="51">
        <v>59.808799999999998</v>
      </c>
      <c r="U20" s="188">
        <v>0.61029387800000001</v>
      </c>
      <c r="V20" s="51">
        <v>59.889899999999997</v>
      </c>
      <c r="W20" s="188">
        <v>0.61112142899999999</v>
      </c>
      <c r="X20" s="51">
        <v>0.5</v>
      </c>
      <c r="Y20" s="51">
        <v>10</v>
      </c>
      <c r="Z20" s="51">
        <v>0.10199999999999999</v>
      </c>
      <c r="AA20" s="51">
        <v>88</v>
      </c>
      <c r="AB20" s="51">
        <v>0.89800000000000002</v>
      </c>
      <c r="AC20" s="178">
        <f t="shared" si="2"/>
        <v>89.285714285714292</v>
      </c>
      <c r="AD20" s="178">
        <f t="shared" si="3"/>
        <v>7</v>
      </c>
      <c r="AE20" s="187" t="s">
        <v>337</v>
      </c>
      <c r="AF20" s="52">
        <f t="shared" si="0"/>
        <v>125</v>
      </c>
      <c r="AG20" s="52">
        <f t="shared" si="1"/>
        <v>9.8000000000000007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5693</v>
      </c>
      <c r="H21" s="54">
        <f t="shared" ref="H21:S21" si="4">SUM(H5:H20)</f>
        <v>5574</v>
      </c>
      <c r="I21" s="54">
        <f t="shared" si="4"/>
        <v>187</v>
      </c>
      <c r="J21" s="54">
        <f t="shared" si="4"/>
        <v>23.935100000000002</v>
      </c>
      <c r="K21" s="54">
        <f t="shared" si="4"/>
        <v>1566</v>
      </c>
      <c r="L21" s="54">
        <f t="shared" si="4"/>
        <v>948</v>
      </c>
      <c r="M21" s="54">
        <f t="shared" si="4"/>
        <v>513</v>
      </c>
      <c r="N21" s="54">
        <f t="shared" si="4"/>
        <v>65</v>
      </c>
      <c r="O21" s="54">
        <f t="shared" si="4"/>
        <v>143</v>
      </c>
      <c r="P21" s="54">
        <f t="shared" si="4"/>
        <v>13469</v>
      </c>
      <c r="Q21" s="55">
        <f t="shared" si="4"/>
        <v>24043</v>
      </c>
      <c r="R21" s="55"/>
      <c r="S21" s="55">
        <f t="shared" si="4"/>
        <v>5574</v>
      </c>
      <c r="T21" s="55">
        <f>+Q21/G21</f>
        <v>4.2232566309502895</v>
      </c>
      <c r="U21" s="190">
        <f>+S21/G21</f>
        <v>0.97909713683470934</v>
      </c>
      <c r="V21" s="55">
        <f>SUM(V5:V20)</f>
        <v>2700.1902000000005</v>
      </c>
      <c r="W21" s="188"/>
      <c r="X21" s="51"/>
      <c r="Y21" s="51"/>
      <c r="Z21" s="51"/>
      <c r="AA21" s="51"/>
      <c r="AB21" s="51"/>
      <c r="AC21" s="51"/>
      <c r="AD21" s="51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1:V1"/>
    <mergeCell ref="A21:C21"/>
  </mergeCells>
  <conditionalFormatting sqref="U5 W5">
    <cfRule type="cellIs" dxfId="120" priority="7" operator="lessThan">
      <formula>1.6</formula>
    </cfRule>
  </conditionalFormatting>
  <conditionalFormatting sqref="U6 W6">
    <cfRule type="cellIs" dxfId="119" priority="6" operator="lessThan">
      <formula>1</formula>
    </cfRule>
  </conditionalFormatting>
  <conditionalFormatting sqref="U7:U10">
    <cfRule type="cellIs" dxfId="118" priority="5" operator="lessThan">
      <formula>0.6</formula>
    </cfRule>
  </conditionalFormatting>
  <conditionalFormatting sqref="W7:W10">
    <cfRule type="cellIs" dxfId="117" priority="4" operator="lessThan">
      <formula>0.6</formula>
    </cfRule>
  </conditionalFormatting>
  <conditionalFormatting sqref="U11 W11">
    <cfRule type="cellIs" dxfId="116" priority="3" operator="lessThan">
      <formula>0.8</formula>
    </cfRule>
  </conditionalFormatting>
  <conditionalFormatting sqref="U12:U20">
    <cfRule type="cellIs" dxfId="115" priority="2" operator="lessThan">
      <formula>0.6</formula>
    </cfRule>
  </conditionalFormatting>
  <conditionalFormatting sqref="W12:W20">
    <cfRule type="cellIs" dxfId="114" priority="1" operator="lessThan">
      <formula>0.6</formula>
    </cfRule>
  </conditionalFormatting>
  <pageMargins left="0.31496062992125984" right="0.31496062992125984" top="0.74803149606299213" bottom="0.55118110236220474" header="0.31496062992125984" footer="0.31496062992125984"/>
  <pageSetup paperSize="9" scale="63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zoomScale="80" zoomScaleNormal="80" workbookViewId="0">
      <selection activeCell="A24" sqref="A24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7" width="15.7109375" hidden="1" customWidth="1"/>
    <col min="18" max="18" width="12.85546875" hidden="1" customWidth="1"/>
    <col min="19" max="19" width="16.7109375" hidden="1" customWidth="1"/>
    <col min="20" max="20" width="11.140625" hidden="1" customWidth="1"/>
    <col min="21" max="21" width="12.5703125" style="21" bestFit="1" customWidth="1"/>
    <col min="22" max="22" width="14.28515625" hidden="1" customWidth="1"/>
    <col min="23" max="23" width="9.140625" style="21"/>
    <col min="24" max="28" width="0" hidden="1" customWidth="1"/>
  </cols>
  <sheetData>
    <row r="1" spans="1:33" ht="22.5">
      <c r="A1" s="301" t="s">
        <v>332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31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89" t="s">
        <v>329</v>
      </c>
      <c r="V4" s="56" t="s">
        <v>141</v>
      </c>
      <c r="W4" s="18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36" customFormat="1" ht="38.25" thickBot="1">
      <c r="A5" s="231">
        <v>1</v>
      </c>
      <c r="B5" s="231">
        <v>10660</v>
      </c>
      <c r="C5" s="238" t="s">
        <v>375</v>
      </c>
      <c r="D5" s="232" t="s">
        <v>116</v>
      </c>
      <c r="E5" s="232">
        <v>522</v>
      </c>
      <c r="F5" s="244">
        <v>532</v>
      </c>
      <c r="G5" s="232">
        <v>2288</v>
      </c>
      <c r="H5" s="232">
        <v>2263</v>
      </c>
      <c r="I5" s="232">
        <v>90</v>
      </c>
      <c r="J5" s="232">
        <v>3.7704</v>
      </c>
      <c r="K5" s="232">
        <v>0</v>
      </c>
      <c r="L5" s="232">
        <v>0</v>
      </c>
      <c r="M5" s="232">
        <v>0</v>
      </c>
      <c r="N5" s="232">
        <v>0</v>
      </c>
      <c r="O5" s="232">
        <v>0</v>
      </c>
      <c r="P5" s="232"/>
      <c r="Q5" s="232">
        <v>9141</v>
      </c>
      <c r="R5" s="232">
        <v>3.8294999999999999</v>
      </c>
      <c r="S5" s="232">
        <v>2263</v>
      </c>
      <c r="T5" s="232"/>
      <c r="U5" s="233">
        <v>1.5</v>
      </c>
      <c r="V5" s="232"/>
      <c r="W5" s="233">
        <v>1.5</v>
      </c>
      <c r="X5" s="232"/>
      <c r="Y5" s="232">
        <v>0</v>
      </c>
      <c r="Z5" s="232">
        <v>0</v>
      </c>
      <c r="AA5" s="232">
        <v>0</v>
      </c>
      <c r="AB5" s="232">
        <v>0</v>
      </c>
      <c r="AC5" s="234">
        <f>+(Q5*100)/(F5*$AC$3)</f>
        <v>55.426873635702158</v>
      </c>
      <c r="AD5" s="234">
        <f>+H5/F5</f>
        <v>4.253759398496241</v>
      </c>
      <c r="AE5" s="235" t="s">
        <v>335</v>
      </c>
      <c r="AF5" s="234">
        <f>+(Q5*100)/(E5*$AC$3)</f>
        <v>56.488691138301817</v>
      </c>
      <c r="AG5" s="234">
        <f>+H5/E5</f>
        <v>4.3352490421455938</v>
      </c>
    </row>
    <row r="6" spans="1:33" ht="38.25" thickBot="1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888</v>
      </c>
      <c r="H6" s="51">
        <v>859</v>
      </c>
      <c r="I6" s="51">
        <v>46</v>
      </c>
      <c r="J6" s="51">
        <v>5.1802000000000001</v>
      </c>
      <c r="K6" s="51">
        <v>339</v>
      </c>
      <c r="L6" s="51">
        <v>203</v>
      </c>
      <c r="M6" s="51">
        <v>206</v>
      </c>
      <c r="N6" s="51">
        <v>47</v>
      </c>
      <c r="O6" s="51">
        <v>93</v>
      </c>
      <c r="P6" s="51">
        <v>4843</v>
      </c>
      <c r="Q6" s="51">
        <v>4699</v>
      </c>
      <c r="R6" s="51">
        <v>5.2916999999999996</v>
      </c>
      <c r="S6" s="51">
        <v>859</v>
      </c>
      <c r="T6" s="51">
        <v>1.9999</v>
      </c>
      <c r="U6" s="188">
        <v>2.2521400000000001E-3</v>
      </c>
      <c r="V6" s="51">
        <v>1124.3481999999999</v>
      </c>
      <c r="W6" s="188">
        <v>1.266157883</v>
      </c>
      <c r="X6" s="51">
        <v>0.99660000000000004</v>
      </c>
      <c r="Y6" s="51">
        <v>561</v>
      </c>
      <c r="Z6" s="51">
        <v>0.63180000000000003</v>
      </c>
      <c r="AA6" s="51">
        <v>327</v>
      </c>
      <c r="AB6" s="51">
        <v>0.36820000000000003</v>
      </c>
      <c r="AC6" s="52">
        <f>+(Q6*100)/(F6*$AC$3)</f>
        <v>75.039923347173428</v>
      </c>
      <c r="AD6" s="52">
        <f>+H6/F6</f>
        <v>4.2524752475247523</v>
      </c>
      <c r="AE6" s="185" t="s">
        <v>336</v>
      </c>
      <c r="AF6" s="52">
        <f t="shared" ref="AF6:AF20" si="0">+(Q6*100)/(E6*$AC$3)</f>
        <v>84.211469534050181</v>
      </c>
      <c r="AG6" s="52">
        <f t="shared" ref="AG6:AG20" si="1">+H6/E6</f>
        <v>4.7722222222222221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51">
        <v>210</v>
      </c>
      <c r="H7" s="51">
        <v>197</v>
      </c>
      <c r="I7" s="51">
        <v>2</v>
      </c>
      <c r="J7" s="51">
        <v>0.95240000000000002</v>
      </c>
      <c r="K7" s="51">
        <v>112</v>
      </c>
      <c r="L7" s="51">
        <v>59</v>
      </c>
      <c r="M7" s="51">
        <v>29</v>
      </c>
      <c r="N7" s="51">
        <v>6</v>
      </c>
      <c r="O7" s="51">
        <v>4</v>
      </c>
      <c r="P7" s="51">
        <v>581</v>
      </c>
      <c r="Q7" s="51">
        <v>570</v>
      </c>
      <c r="R7" s="51">
        <v>2.7143000000000002</v>
      </c>
      <c r="S7" s="51">
        <v>197</v>
      </c>
      <c r="T7" s="51">
        <v>12.9184</v>
      </c>
      <c r="U7" s="188">
        <v>6.1516189999999998E-2</v>
      </c>
      <c r="V7" s="51">
        <v>145.36959999999999</v>
      </c>
      <c r="W7" s="188">
        <v>0.69223619000000003</v>
      </c>
      <c r="X7" s="51">
        <v>0.9667</v>
      </c>
      <c r="Y7" s="51">
        <v>20</v>
      </c>
      <c r="Z7" s="51">
        <v>9.5200000000000007E-2</v>
      </c>
      <c r="AA7" s="51">
        <v>190</v>
      </c>
      <c r="AB7" s="51">
        <v>0.90480000000000005</v>
      </c>
      <c r="AC7" s="178">
        <f t="shared" ref="AC7:AC20" si="2">+(Q7*100)/(F7*$AC$3)</f>
        <v>61.29032258064516</v>
      </c>
      <c r="AD7" s="178">
        <f t="shared" ref="AD7:AD20" si="3">+H7/F7</f>
        <v>6.5666666666666664</v>
      </c>
      <c r="AE7" s="185" t="s">
        <v>337</v>
      </c>
      <c r="AF7" s="52">
        <f t="shared" si="0"/>
        <v>61.29032258064516</v>
      </c>
      <c r="AG7" s="52">
        <f t="shared" si="1"/>
        <v>6.5666666666666664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51">
        <v>210</v>
      </c>
      <c r="H8" s="51">
        <v>205</v>
      </c>
      <c r="I8" s="51">
        <v>3</v>
      </c>
      <c r="J8" s="51">
        <v>1.4286000000000001</v>
      </c>
      <c r="K8" s="51">
        <v>89</v>
      </c>
      <c r="L8" s="51">
        <v>82</v>
      </c>
      <c r="M8" s="51">
        <v>29</v>
      </c>
      <c r="N8" s="51">
        <v>6</v>
      </c>
      <c r="O8" s="51">
        <v>4</v>
      </c>
      <c r="P8" s="51">
        <v>795</v>
      </c>
      <c r="Q8" s="51">
        <v>783</v>
      </c>
      <c r="R8" s="51">
        <v>3.7286000000000001</v>
      </c>
      <c r="S8" s="51">
        <v>205</v>
      </c>
      <c r="T8" s="51">
        <v>0.2225</v>
      </c>
      <c r="U8" s="188">
        <v>1.0595240000000001E-3</v>
      </c>
      <c r="V8" s="51">
        <v>152.84700000000001</v>
      </c>
      <c r="W8" s="188">
        <v>0.72784285699999995</v>
      </c>
      <c r="X8" s="51">
        <v>1</v>
      </c>
      <c r="Y8" s="51">
        <v>46</v>
      </c>
      <c r="Z8" s="51">
        <v>0.219</v>
      </c>
      <c r="AA8" s="51">
        <v>164</v>
      </c>
      <c r="AB8" s="51">
        <v>0.78100000000000003</v>
      </c>
      <c r="AC8" s="178">
        <f t="shared" si="2"/>
        <v>70.161290322580641</v>
      </c>
      <c r="AD8" s="178">
        <f t="shared" si="3"/>
        <v>5.6944444444444446</v>
      </c>
      <c r="AE8" s="186" t="s">
        <v>337</v>
      </c>
      <c r="AF8" s="52">
        <f t="shared" si="0"/>
        <v>42.096774193548384</v>
      </c>
      <c r="AG8" s="52">
        <f t="shared" si="1"/>
        <v>3.4166666666666665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51">
        <v>154</v>
      </c>
      <c r="H9" s="51">
        <v>153</v>
      </c>
      <c r="I9" s="51">
        <v>1</v>
      </c>
      <c r="J9" s="51">
        <v>0.64939999999999998</v>
      </c>
      <c r="K9" s="51">
        <v>88</v>
      </c>
      <c r="L9" s="51">
        <v>47</v>
      </c>
      <c r="M9" s="51">
        <v>15</v>
      </c>
      <c r="N9" s="51">
        <v>1</v>
      </c>
      <c r="O9" s="51">
        <v>3</v>
      </c>
      <c r="P9" s="51">
        <v>597</v>
      </c>
      <c r="Q9" s="51">
        <v>593</v>
      </c>
      <c r="R9" s="51">
        <v>3.8506</v>
      </c>
      <c r="S9" s="51">
        <v>153</v>
      </c>
      <c r="T9" s="51">
        <v>94.3108</v>
      </c>
      <c r="U9" s="188">
        <v>0.61240779199999995</v>
      </c>
      <c r="V9" s="51">
        <v>94.3643</v>
      </c>
      <c r="W9" s="188">
        <v>0.61275519499999997</v>
      </c>
      <c r="X9" s="51">
        <v>0.53900000000000003</v>
      </c>
      <c r="Y9" s="51">
        <v>8</v>
      </c>
      <c r="Z9" s="51">
        <v>5.1900000000000002E-2</v>
      </c>
      <c r="AA9" s="51">
        <v>146</v>
      </c>
      <c r="AB9" s="51">
        <v>0.94810000000000005</v>
      </c>
      <c r="AC9" s="178">
        <f t="shared" si="2"/>
        <v>53.136200716845877</v>
      </c>
      <c r="AD9" s="178">
        <f t="shared" si="3"/>
        <v>4.25</v>
      </c>
      <c r="AE9" s="186" t="s">
        <v>337</v>
      </c>
      <c r="AF9" s="52">
        <f t="shared" si="0"/>
        <v>63.763440860215056</v>
      </c>
      <c r="AG9" s="52">
        <f t="shared" si="1"/>
        <v>5.0999999999999996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51">
        <v>99</v>
      </c>
      <c r="H10" s="51">
        <v>97</v>
      </c>
      <c r="I10" s="51">
        <v>2</v>
      </c>
      <c r="J10" s="51">
        <v>2.0202</v>
      </c>
      <c r="K10" s="51">
        <v>50</v>
      </c>
      <c r="L10" s="51">
        <v>30</v>
      </c>
      <c r="M10" s="51">
        <v>17</v>
      </c>
      <c r="N10" s="51">
        <v>2</v>
      </c>
      <c r="O10" s="51">
        <v>0</v>
      </c>
      <c r="P10" s="51">
        <v>308</v>
      </c>
      <c r="Q10" s="51">
        <v>306</v>
      </c>
      <c r="R10" s="51">
        <v>3.0909</v>
      </c>
      <c r="S10" s="51">
        <v>97</v>
      </c>
      <c r="T10" s="51">
        <v>59.692</v>
      </c>
      <c r="U10" s="188">
        <v>0.60294949499999995</v>
      </c>
      <c r="V10" s="51">
        <v>59.349899999999998</v>
      </c>
      <c r="W10" s="188">
        <v>0.59949393900000003</v>
      </c>
      <c r="X10" s="51">
        <v>0.43430000000000002</v>
      </c>
      <c r="Y10" s="51">
        <v>10</v>
      </c>
      <c r="Z10" s="51">
        <v>0.10100000000000001</v>
      </c>
      <c r="AA10" s="51">
        <v>89</v>
      </c>
      <c r="AB10" s="51">
        <v>0.89900000000000002</v>
      </c>
      <c r="AC10" s="178">
        <f t="shared" si="2"/>
        <v>35.253456221198157</v>
      </c>
      <c r="AD10" s="178">
        <f t="shared" si="3"/>
        <v>3.4642857142857144</v>
      </c>
      <c r="AE10" s="186" t="s">
        <v>337</v>
      </c>
      <c r="AF10" s="52">
        <f t="shared" si="0"/>
        <v>32.903225806451616</v>
      </c>
      <c r="AG10" s="52">
        <f t="shared" si="1"/>
        <v>3.2333333333333334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51">
        <v>311</v>
      </c>
      <c r="H11" s="51">
        <v>289</v>
      </c>
      <c r="I11" s="51">
        <v>2</v>
      </c>
      <c r="J11" s="51">
        <v>0.6431</v>
      </c>
      <c r="K11" s="51">
        <v>179</v>
      </c>
      <c r="L11" s="51">
        <v>86</v>
      </c>
      <c r="M11" s="51">
        <v>34</v>
      </c>
      <c r="N11" s="51">
        <v>7</v>
      </c>
      <c r="O11" s="51">
        <v>5</v>
      </c>
      <c r="P11" s="51">
        <v>1147</v>
      </c>
      <c r="Q11" s="51">
        <v>1109</v>
      </c>
      <c r="R11" s="51">
        <v>3.5659000000000001</v>
      </c>
      <c r="S11" s="51">
        <v>289</v>
      </c>
      <c r="T11" s="51">
        <v>196.1944</v>
      </c>
      <c r="U11" s="188">
        <v>0.63085016100000002</v>
      </c>
      <c r="V11" s="51">
        <v>195.4007</v>
      </c>
      <c r="W11" s="188">
        <v>0.62829807100000001</v>
      </c>
      <c r="X11" s="51">
        <v>0.36659999999999998</v>
      </c>
      <c r="Y11" s="51">
        <v>202</v>
      </c>
      <c r="Z11" s="51">
        <v>0.64949999999999997</v>
      </c>
      <c r="AA11" s="51">
        <v>109</v>
      </c>
      <c r="AB11" s="51">
        <v>0.35049999999999998</v>
      </c>
      <c r="AC11" s="178">
        <f t="shared" si="2"/>
        <v>89.435483870967744</v>
      </c>
      <c r="AD11" s="178">
        <f t="shared" si="3"/>
        <v>7.2249999999999996</v>
      </c>
      <c r="AE11" s="185" t="s">
        <v>338</v>
      </c>
      <c r="AF11" s="52">
        <f t="shared" si="0"/>
        <v>59.623655913978496</v>
      </c>
      <c r="AG11" s="52">
        <f t="shared" si="1"/>
        <v>4.8166666666666664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51">
        <v>190</v>
      </c>
      <c r="H12" s="51">
        <v>181</v>
      </c>
      <c r="I12" s="51">
        <v>2</v>
      </c>
      <c r="J12" s="51">
        <v>1.0526</v>
      </c>
      <c r="K12" s="51">
        <v>114</v>
      </c>
      <c r="L12" s="51">
        <v>55</v>
      </c>
      <c r="M12" s="51">
        <v>16</v>
      </c>
      <c r="N12" s="51">
        <v>2</v>
      </c>
      <c r="O12" s="51">
        <v>3</v>
      </c>
      <c r="P12" s="51">
        <v>774</v>
      </c>
      <c r="Q12" s="51">
        <v>761</v>
      </c>
      <c r="R12" s="51">
        <v>4.0053000000000001</v>
      </c>
      <c r="S12" s="51">
        <v>181</v>
      </c>
      <c r="T12" s="51">
        <v>108.52160000000001</v>
      </c>
      <c r="U12" s="188">
        <v>0.57116631600000001</v>
      </c>
      <c r="V12" s="51">
        <v>108.0547</v>
      </c>
      <c r="W12" s="188">
        <v>0.56870894699999996</v>
      </c>
      <c r="X12" s="51">
        <v>0.49469999999999997</v>
      </c>
      <c r="Y12" s="51">
        <v>32</v>
      </c>
      <c r="Z12" s="51">
        <v>0.16839999999999999</v>
      </c>
      <c r="AA12" s="51">
        <v>158</v>
      </c>
      <c r="AB12" s="51">
        <v>0.83160000000000001</v>
      </c>
      <c r="AC12" s="178">
        <f t="shared" si="2"/>
        <v>68.189964157706086</v>
      </c>
      <c r="AD12" s="178">
        <f t="shared" si="3"/>
        <v>5.0277777777777777</v>
      </c>
      <c r="AE12" s="186" t="s">
        <v>337</v>
      </c>
      <c r="AF12" s="52">
        <f t="shared" si="0"/>
        <v>81.827956989247312</v>
      </c>
      <c r="AG12" s="52">
        <f t="shared" si="1"/>
        <v>6.0333333333333332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51">
        <v>202</v>
      </c>
      <c r="H13" s="51">
        <v>201</v>
      </c>
      <c r="I13" s="51">
        <v>4</v>
      </c>
      <c r="J13" s="51">
        <v>1.9802</v>
      </c>
      <c r="K13" s="51">
        <v>115</v>
      </c>
      <c r="L13" s="51">
        <v>55</v>
      </c>
      <c r="M13" s="51">
        <v>24</v>
      </c>
      <c r="N13" s="51">
        <v>0</v>
      </c>
      <c r="O13" s="51">
        <v>8</v>
      </c>
      <c r="P13" s="51">
        <v>692</v>
      </c>
      <c r="Q13" s="51">
        <v>681</v>
      </c>
      <c r="R13" s="51">
        <v>3.3713000000000002</v>
      </c>
      <c r="S13" s="51">
        <v>201</v>
      </c>
      <c r="T13" s="51">
        <v>0</v>
      </c>
      <c r="U13" s="188">
        <v>0</v>
      </c>
      <c r="V13" s="51">
        <v>133.1979</v>
      </c>
      <c r="W13" s="188">
        <v>0.65939554499999997</v>
      </c>
      <c r="X13" s="51">
        <v>1</v>
      </c>
      <c r="Y13" s="51">
        <v>36</v>
      </c>
      <c r="Z13" s="51">
        <v>0.1782</v>
      </c>
      <c r="AA13" s="51">
        <v>166</v>
      </c>
      <c r="AB13" s="51">
        <v>0.82179999999999997</v>
      </c>
      <c r="AC13" s="178">
        <f t="shared" si="2"/>
        <v>73.225806451612897</v>
      </c>
      <c r="AD13" s="178">
        <f t="shared" si="3"/>
        <v>6.7</v>
      </c>
      <c r="AE13" s="186" t="s">
        <v>337</v>
      </c>
      <c r="AF13" s="52">
        <f t="shared" si="0"/>
        <v>73.225806451612897</v>
      </c>
      <c r="AG13" s="52">
        <f t="shared" si="1"/>
        <v>6.7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51">
        <v>234</v>
      </c>
      <c r="H14" s="51">
        <v>224</v>
      </c>
      <c r="I14" s="51">
        <v>2</v>
      </c>
      <c r="J14" s="51">
        <v>0.85470000000000002</v>
      </c>
      <c r="K14" s="51">
        <v>116</v>
      </c>
      <c r="L14" s="51">
        <v>79</v>
      </c>
      <c r="M14" s="51">
        <v>32</v>
      </c>
      <c r="N14" s="51">
        <v>2</v>
      </c>
      <c r="O14" s="51">
        <v>5</v>
      </c>
      <c r="P14" s="51">
        <v>826</v>
      </c>
      <c r="Q14" s="51">
        <v>817</v>
      </c>
      <c r="R14" s="51">
        <v>3.4914999999999998</v>
      </c>
      <c r="S14" s="51">
        <v>224</v>
      </c>
      <c r="T14" s="51">
        <v>161.82509999999999</v>
      </c>
      <c r="U14" s="188">
        <v>0.69156025600000004</v>
      </c>
      <c r="V14" s="51">
        <v>161.38220000000001</v>
      </c>
      <c r="W14" s="188">
        <v>0.68966752099999995</v>
      </c>
      <c r="X14" s="51">
        <v>0.39739999999999998</v>
      </c>
      <c r="Y14" s="51">
        <v>53</v>
      </c>
      <c r="Z14" s="51">
        <v>0.22650000000000001</v>
      </c>
      <c r="AA14" s="51">
        <v>181</v>
      </c>
      <c r="AB14" s="51">
        <v>0.77349999999999997</v>
      </c>
      <c r="AC14" s="178">
        <f t="shared" si="2"/>
        <v>57.293127629733519</v>
      </c>
      <c r="AD14" s="178">
        <f t="shared" si="3"/>
        <v>4.8695652173913047</v>
      </c>
      <c r="AE14" s="186" t="s">
        <v>337</v>
      </c>
      <c r="AF14" s="52">
        <f t="shared" si="0"/>
        <v>87.849462365591393</v>
      </c>
      <c r="AG14" s="52">
        <f t="shared" si="1"/>
        <v>7.4666666666666668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51">
        <v>161</v>
      </c>
      <c r="H15" s="51">
        <v>152</v>
      </c>
      <c r="I15" s="51">
        <v>1</v>
      </c>
      <c r="J15" s="51">
        <v>0.62109999999999999</v>
      </c>
      <c r="K15" s="51">
        <v>98</v>
      </c>
      <c r="L15" s="51">
        <v>41</v>
      </c>
      <c r="M15" s="51">
        <v>16</v>
      </c>
      <c r="N15" s="51">
        <v>3</v>
      </c>
      <c r="O15" s="51">
        <v>3</v>
      </c>
      <c r="P15" s="51">
        <v>744</v>
      </c>
      <c r="Q15" s="51">
        <v>730</v>
      </c>
      <c r="R15" s="51">
        <v>4.5342000000000002</v>
      </c>
      <c r="S15" s="51">
        <v>152</v>
      </c>
      <c r="T15" s="51">
        <v>97.156400000000005</v>
      </c>
      <c r="U15" s="188">
        <v>0.60345590100000002</v>
      </c>
      <c r="V15" s="51">
        <v>96.820099999999996</v>
      </c>
      <c r="W15" s="188">
        <v>0.60136708100000003</v>
      </c>
      <c r="X15" s="51">
        <v>0.43480000000000002</v>
      </c>
      <c r="Y15" s="51">
        <v>28</v>
      </c>
      <c r="Z15" s="51">
        <v>0.1739</v>
      </c>
      <c r="AA15" s="51">
        <v>133</v>
      </c>
      <c r="AB15" s="51">
        <v>0.82609999999999995</v>
      </c>
      <c r="AC15" s="178">
        <f t="shared" si="2"/>
        <v>78.494623655913983</v>
      </c>
      <c r="AD15" s="178">
        <f t="shared" si="3"/>
        <v>5.0666666666666664</v>
      </c>
      <c r="AE15" s="186" t="s">
        <v>337</v>
      </c>
      <c r="AF15" s="52">
        <f t="shared" si="0"/>
        <v>39.247311827956992</v>
      </c>
      <c r="AG15" s="52">
        <f t="shared" si="1"/>
        <v>2.5333333333333332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51">
        <v>257</v>
      </c>
      <c r="H16" s="51">
        <v>244</v>
      </c>
      <c r="I16" s="51">
        <v>1</v>
      </c>
      <c r="J16" s="51">
        <v>0.3891</v>
      </c>
      <c r="K16" s="51">
        <v>130</v>
      </c>
      <c r="L16" s="51">
        <v>76</v>
      </c>
      <c r="M16" s="51">
        <v>43</v>
      </c>
      <c r="N16" s="51">
        <v>4</v>
      </c>
      <c r="O16" s="51">
        <v>4</v>
      </c>
      <c r="P16" s="51">
        <v>838</v>
      </c>
      <c r="Q16" s="51">
        <v>807</v>
      </c>
      <c r="R16" s="51">
        <v>3.1400999999999999</v>
      </c>
      <c r="S16" s="51">
        <v>244</v>
      </c>
      <c r="T16" s="51">
        <v>177.80850000000001</v>
      </c>
      <c r="U16" s="188">
        <v>0.69186186800000005</v>
      </c>
      <c r="V16" s="51">
        <v>177.46700000000001</v>
      </c>
      <c r="W16" s="188">
        <v>0.69053307399999997</v>
      </c>
      <c r="X16" s="51">
        <v>0.39300000000000002</v>
      </c>
      <c r="Y16" s="51">
        <v>0</v>
      </c>
      <c r="Z16" s="51">
        <v>0</v>
      </c>
      <c r="AA16" s="51">
        <v>257</v>
      </c>
      <c r="AB16" s="51">
        <v>1</v>
      </c>
      <c r="AC16" s="178">
        <f t="shared" si="2"/>
        <v>66.749379652605455</v>
      </c>
      <c r="AD16" s="178">
        <f t="shared" si="3"/>
        <v>6.2564102564102564</v>
      </c>
      <c r="AE16" s="186" t="s">
        <v>337</v>
      </c>
      <c r="AF16" s="52">
        <f t="shared" si="0"/>
        <v>43.387096774193552</v>
      </c>
      <c r="AG16" s="52">
        <f t="shared" si="1"/>
        <v>4.0666666666666664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51">
        <v>51</v>
      </c>
      <c r="H17" s="51">
        <v>51</v>
      </c>
      <c r="I17" s="51">
        <v>0</v>
      </c>
      <c r="J17" s="51">
        <v>0</v>
      </c>
      <c r="K17" s="51">
        <v>38</v>
      </c>
      <c r="L17" s="51">
        <v>11</v>
      </c>
      <c r="M17" s="51">
        <v>2</v>
      </c>
      <c r="N17" s="51">
        <v>0</v>
      </c>
      <c r="O17" s="51">
        <v>0</v>
      </c>
      <c r="P17" s="51">
        <v>115</v>
      </c>
      <c r="Q17" s="51">
        <v>113</v>
      </c>
      <c r="R17" s="51">
        <v>2.2157</v>
      </c>
      <c r="S17" s="51">
        <v>51</v>
      </c>
      <c r="T17" s="51">
        <v>21.100899999999999</v>
      </c>
      <c r="U17" s="188">
        <v>0.41374313699999998</v>
      </c>
      <c r="V17" s="51">
        <v>21.042100000000001</v>
      </c>
      <c r="W17" s="188">
        <v>0.41259019600000002</v>
      </c>
      <c r="X17" s="51">
        <v>0.74509999999999998</v>
      </c>
      <c r="Y17" s="51">
        <v>7</v>
      </c>
      <c r="Z17" s="51">
        <v>0.13730000000000001</v>
      </c>
      <c r="AA17" s="51">
        <v>44</v>
      </c>
      <c r="AB17" s="51">
        <v>0.86270000000000002</v>
      </c>
      <c r="AC17" s="178">
        <f t="shared" si="2"/>
        <v>36.451612903225808</v>
      </c>
      <c r="AD17" s="178">
        <f t="shared" si="3"/>
        <v>5.0999999999999996</v>
      </c>
      <c r="AE17" s="186" t="s">
        <v>337</v>
      </c>
      <c r="AF17" s="52">
        <f t="shared" si="0"/>
        <v>36.451612903225808</v>
      </c>
      <c r="AG17" s="52">
        <f t="shared" si="1"/>
        <v>5.0999999999999996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51">
        <v>185</v>
      </c>
      <c r="H18" s="51">
        <v>182</v>
      </c>
      <c r="I18" s="51">
        <v>0</v>
      </c>
      <c r="J18" s="51">
        <v>0</v>
      </c>
      <c r="K18" s="51">
        <v>94</v>
      </c>
      <c r="L18" s="51">
        <v>52</v>
      </c>
      <c r="M18" s="51">
        <v>34</v>
      </c>
      <c r="N18" s="51">
        <v>5</v>
      </c>
      <c r="O18" s="51">
        <v>0</v>
      </c>
      <c r="P18" s="51">
        <v>734</v>
      </c>
      <c r="Q18" s="51">
        <v>727</v>
      </c>
      <c r="R18" s="51">
        <v>3.9297</v>
      </c>
      <c r="S18" s="51">
        <v>182</v>
      </c>
      <c r="T18" s="51">
        <v>20.278600000000001</v>
      </c>
      <c r="U18" s="188">
        <v>0.109614054</v>
      </c>
      <c r="V18" s="51">
        <v>119.714</v>
      </c>
      <c r="W18" s="188">
        <v>0.64710270299999995</v>
      </c>
      <c r="X18" s="51">
        <v>0.92430000000000001</v>
      </c>
      <c r="Y18" s="51">
        <v>9</v>
      </c>
      <c r="Z18" s="51">
        <v>4.8599999999999997E-2</v>
      </c>
      <c r="AA18" s="51">
        <v>176</v>
      </c>
      <c r="AB18" s="51">
        <v>0.95140000000000002</v>
      </c>
      <c r="AC18" s="178">
        <f t="shared" si="2"/>
        <v>75.650364203954211</v>
      </c>
      <c r="AD18" s="178">
        <f t="shared" si="3"/>
        <v>5.870967741935484</v>
      </c>
      <c r="AE18" s="186" t="s">
        <v>337</v>
      </c>
      <c r="AF18" s="52">
        <f t="shared" si="0"/>
        <v>78.172043010752688</v>
      </c>
      <c r="AG18" s="52">
        <f t="shared" si="1"/>
        <v>6.0666666666666664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51">
        <v>86</v>
      </c>
      <c r="H19" s="51">
        <v>83</v>
      </c>
      <c r="I19" s="51">
        <v>2</v>
      </c>
      <c r="J19" s="51">
        <v>2.3256000000000001</v>
      </c>
      <c r="K19" s="51">
        <v>48</v>
      </c>
      <c r="L19" s="51">
        <v>19</v>
      </c>
      <c r="M19" s="51">
        <v>15</v>
      </c>
      <c r="N19" s="51">
        <v>1</v>
      </c>
      <c r="O19" s="51">
        <v>3</v>
      </c>
      <c r="P19" s="51">
        <v>348</v>
      </c>
      <c r="Q19" s="51">
        <v>346</v>
      </c>
      <c r="R19" s="51">
        <v>4.0232999999999999</v>
      </c>
      <c r="S19" s="51">
        <v>83</v>
      </c>
      <c r="T19" s="51">
        <v>62.853499999999997</v>
      </c>
      <c r="U19" s="188">
        <v>0.73085465100000002</v>
      </c>
      <c r="V19" s="51">
        <v>63.161200000000001</v>
      </c>
      <c r="W19" s="188">
        <v>0.73443255799999996</v>
      </c>
      <c r="X19" s="51">
        <v>0.46510000000000001</v>
      </c>
      <c r="Y19" s="51">
        <v>9</v>
      </c>
      <c r="Z19" s="51">
        <v>0.1047</v>
      </c>
      <c r="AA19" s="51">
        <v>77</v>
      </c>
      <c r="AB19" s="51">
        <v>0.89529999999999998</v>
      </c>
      <c r="AC19" s="178">
        <f t="shared" si="2"/>
        <v>50.733137829912025</v>
      </c>
      <c r="AD19" s="178">
        <f t="shared" si="3"/>
        <v>3.7727272727272729</v>
      </c>
      <c r="AE19" s="187" t="s">
        <v>337</v>
      </c>
      <c r="AF19" s="52">
        <f t="shared" si="0"/>
        <v>111.61290322580645</v>
      </c>
      <c r="AG19" s="52">
        <f t="shared" si="1"/>
        <v>8.3000000000000007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51">
        <v>73</v>
      </c>
      <c r="H20" s="51">
        <v>73</v>
      </c>
      <c r="I20" s="51">
        <v>0</v>
      </c>
      <c r="J20" s="51">
        <v>0</v>
      </c>
      <c r="K20" s="51">
        <v>43</v>
      </c>
      <c r="L20" s="51">
        <v>12</v>
      </c>
      <c r="M20" s="51">
        <v>16</v>
      </c>
      <c r="N20" s="51">
        <v>2</v>
      </c>
      <c r="O20" s="51">
        <v>0</v>
      </c>
      <c r="P20" s="51">
        <v>347</v>
      </c>
      <c r="Q20" s="51">
        <v>343</v>
      </c>
      <c r="R20" s="51">
        <v>4.6985999999999999</v>
      </c>
      <c r="S20" s="51">
        <v>73</v>
      </c>
      <c r="T20" s="51">
        <v>48.813299999999998</v>
      </c>
      <c r="U20" s="188">
        <v>0.66867534200000001</v>
      </c>
      <c r="V20" s="51">
        <v>48.953800000000001</v>
      </c>
      <c r="W20" s="188">
        <v>0.67059999999999997</v>
      </c>
      <c r="X20" s="51">
        <v>0.58899999999999997</v>
      </c>
      <c r="Y20" s="51">
        <v>4</v>
      </c>
      <c r="Z20" s="51">
        <v>5.4800000000000001E-2</v>
      </c>
      <c r="AA20" s="51">
        <v>69</v>
      </c>
      <c r="AB20" s="51">
        <v>0.94520000000000004</v>
      </c>
      <c r="AC20" s="178">
        <f t="shared" si="2"/>
        <v>79.032258064516128</v>
      </c>
      <c r="AD20" s="178">
        <f t="shared" si="3"/>
        <v>5.2142857142857144</v>
      </c>
      <c r="AE20" s="187" t="s">
        <v>337</v>
      </c>
      <c r="AF20" s="52">
        <f t="shared" si="0"/>
        <v>110.64516129032258</v>
      </c>
      <c r="AG20" s="52">
        <f t="shared" si="1"/>
        <v>7.3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5599</v>
      </c>
      <c r="H21" s="54">
        <f t="shared" ref="H21:S21" si="4">SUM(H5:H20)</f>
        <v>5454</v>
      </c>
      <c r="I21" s="54">
        <f t="shared" si="4"/>
        <v>158</v>
      </c>
      <c r="J21" s="54">
        <f t="shared" si="4"/>
        <v>21.867600000000003</v>
      </c>
      <c r="K21" s="54">
        <f t="shared" si="4"/>
        <v>1653</v>
      </c>
      <c r="L21" s="54">
        <f t="shared" si="4"/>
        <v>907</v>
      </c>
      <c r="M21" s="54">
        <f t="shared" si="4"/>
        <v>528</v>
      </c>
      <c r="N21" s="54">
        <f t="shared" si="4"/>
        <v>88</v>
      </c>
      <c r="O21" s="54">
        <f t="shared" si="4"/>
        <v>135</v>
      </c>
      <c r="P21" s="54">
        <f t="shared" si="4"/>
        <v>13689</v>
      </c>
      <c r="Q21" s="55">
        <f t="shared" si="4"/>
        <v>22526</v>
      </c>
      <c r="R21" s="55"/>
      <c r="S21" s="55">
        <f t="shared" si="4"/>
        <v>5454</v>
      </c>
      <c r="T21" s="55">
        <f>+Q21/G21</f>
        <v>4.0232184318628326</v>
      </c>
      <c r="U21" s="190">
        <f>+S21/G21</f>
        <v>0.97410251830684047</v>
      </c>
      <c r="V21" s="55">
        <f>SUM(V5:V20)</f>
        <v>2701.4726999999993</v>
      </c>
      <c r="W21" s="188"/>
      <c r="X21" s="51"/>
      <c r="Y21" s="51"/>
      <c r="Z21" s="51"/>
      <c r="AA21" s="51"/>
      <c r="AB21" s="51"/>
      <c r="AC21" s="51"/>
      <c r="AD21" s="51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1:V1"/>
    <mergeCell ref="A21:C21"/>
  </mergeCells>
  <conditionalFormatting sqref="U5 W5">
    <cfRule type="cellIs" dxfId="113" priority="7" operator="lessThan">
      <formula>1.6</formula>
    </cfRule>
  </conditionalFormatting>
  <conditionalFormatting sqref="U6 W6">
    <cfRule type="cellIs" dxfId="112" priority="6" operator="lessThan">
      <formula>1</formula>
    </cfRule>
  </conditionalFormatting>
  <conditionalFormatting sqref="U7:U10">
    <cfRule type="cellIs" dxfId="111" priority="5" operator="lessThan">
      <formula>0.6</formula>
    </cfRule>
  </conditionalFormatting>
  <conditionalFormatting sqref="W7:W10">
    <cfRule type="cellIs" dxfId="110" priority="4" operator="lessThan">
      <formula>0.6</formula>
    </cfRule>
  </conditionalFormatting>
  <conditionalFormatting sqref="U11 W11">
    <cfRule type="cellIs" dxfId="109" priority="3" operator="lessThan">
      <formula>0.8</formula>
    </cfRule>
  </conditionalFormatting>
  <conditionalFormatting sqref="U12:U20">
    <cfRule type="cellIs" dxfId="108" priority="2" operator="lessThan">
      <formula>0.6</formula>
    </cfRule>
  </conditionalFormatting>
  <conditionalFormatting sqref="W12:W20">
    <cfRule type="cellIs" dxfId="107" priority="1" operator="lessThan">
      <formula>0.6</formula>
    </cfRule>
  </conditionalFormatting>
  <pageMargins left="0.31496062992125984" right="0.31496062992125984" top="0.74803149606299213" bottom="0.55118110236220474" header="0.31496062992125984" footer="0.31496062992125984"/>
  <pageSetup paperSize="9" scale="63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zoomScale="90" zoomScaleNormal="90" workbookViewId="0">
      <selection activeCell="A24" sqref="A24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7" width="15.7109375" hidden="1" customWidth="1"/>
    <col min="18" max="18" width="12.85546875" hidden="1" customWidth="1"/>
    <col min="19" max="19" width="16.7109375" hidden="1" customWidth="1"/>
    <col min="20" max="20" width="11.140625" hidden="1" customWidth="1"/>
    <col min="21" max="21" width="12.5703125" style="21" bestFit="1" customWidth="1"/>
    <col min="22" max="22" width="14.28515625" hidden="1" customWidth="1"/>
    <col min="23" max="23" width="9.140625" style="21"/>
    <col min="24" max="28" width="0" hidden="1" customWidth="1"/>
  </cols>
  <sheetData>
    <row r="1" spans="1:33" ht="22.5">
      <c r="A1" s="301" t="s">
        <v>333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30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89" t="s">
        <v>329</v>
      </c>
      <c r="V4" s="56" t="s">
        <v>141</v>
      </c>
      <c r="W4" s="18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36" customFormat="1" ht="38.25" thickBot="1">
      <c r="A5" s="231">
        <v>1</v>
      </c>
      <c r="B5" s="231">
        <v>10660</v>
      </c>
      <c r="C5" s="238" t="s">
        <v>375</v>
      </c>
      <c r="D5" s="232" t="s">
        <v>116</v>
      </c>
      <c r="E5" s="232">
        <v>522</v>
      </c>
      <c r="F5" s="244">
        <v>532</v>
      </c>
      <c r="G5" s="232">
        <v>2177</v>
      </c>
      <c r="H5" s="232">
        <v>2199</v>
      </c>
      <c r="I5" s="232">
        <v>102</v>
      </c>
      <c r="J5" s="232">
        <v>4.3909000000000002</v>
      </c>
      <c r="K5" s="232">
        <v>0</v>
      </c>
      <c r="L5" s="232">
        <v>0</v>
      </c>
      <c r="M5" s="232">
        <v>0</v>
      </c>
      <c r="N5" s="232">
        <v>0</v>
      </c>
      <c r="O5" s="232">
        <v>0</v>
      </c>
      <c r="P5" s="232"/>
      <c r="Q5" s="232">
        <v>9235</v>
      </c>
      <c r="R5" s="232">
        <v>3.9754999999999998</v>
      </c>
      <c r="S5" s="232">
        <v>2199</v>
      </c>
      <c r="T5" s="232"/>
      <c r="U5" s="233">
        <v>1.46</v>
      </c>
      <c r="V5" s="232"/>
      <c r="W5" s="233">
        <v>1.46</v>
      </c>
      <c r="X5" s="232"/>
      <c r="Y5" s="232">
        <v>0</v>
      </c>
      <c r="Z5" s="232">
        <v>0</v>
      </c>
      <c r="AA5" s="232">
        <v>0</v>
      </c>
      <c r="AB5" s="232">
        <v>0</v>
      </c>
      <c r="AC5" s="234">
        <f>+(Q5*100)/(F5*$AC$3)</f>
        <v>57.863408521303256</v>
      </c>
      <c r="AD5" s="234">
        <f>+H5/F5</f>
        <v>4.1334586466165417</v>
      </c>
      <c r="AE5" s="235" t="s">
        <v>335</v>
      </c>
      <c r="AF5" s="234">
        <f>+(Q5*100)/(E5*$AC$3)</f>
        <v>58.971902937420175</v>
      </c>
      <c r="AG5" s="234">
        <f>+H5/E5</f>
        <v>4.2126436781609193</v>
      </c>
    </row>
    <row r="6" spans="1:33" ht="38.25" thickBot="1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954</v>
      </c>
      <c r="H6" s="51">
        <v>912</v>
      </c>
      <c r="I6" s="51">
        <v>39</v>
      </c>
      <c r="J6" s="51">
        <v>4.0880999999999998</v>
      </c>
      <c r="K6" s="51">
        <v>387</v>
      </c>
      <c r="L6" s="51">
        <v>191</v>
      </c>
      <c r="M6" s="51">
        <v>248</v>
      </c>
      <c r="N6" s="51">
        <v>33</v>
      </c>
      <c r="O6" s="51">
        <v>95</v>
      </c>
      <c r="P6" s="51">
        <v>5207</v>
      </c>
      <c r="Q6" s="51">
        <v>5036</v>
      </c>
      <c r="R6" s="51">
        <v>5.2788000000000004</v>
      </c>
      <c r="S6" s="51">
        <v>912</v>
      </c>
      <c r="T6" s="51">
        <v>5.5513000000000003</v>
      </c>
      <c r="U6" s="188">
        <v>5.8189729999999999E-3</v>
      </c>
      <c r="V6" s="51">
        <v>1230.777</v>
      </c>
      <c r="W6" s="188">
        <v>1.290122642</v>
      </c>
      <c r="X6" s="51">
        <v>0.99790000000000001</v>
      </c>
      <c r="Y6" s="51">
        <v>562</v>
      </c>
      <c r="Z6" s="51">
        <v>0.58909999999999996</v>
      </c>
      <c r="AA6" s="51">
        <v>392</v>
      </c>
      <c r="AB6" s="51">
        <v>0.41089999999999999</v>
      </c>
      <c r="AC6" s="52">
        <f>+(Q6*100)/(F6*$AC$3)</f>
        <v>83.102310231023097</v>
      </c>
      <c r="AD6" s="52">
        <f>+H6/F6</f>
        <v>4.5148514851485144</v>
      </c>
      <c r="AE6" s="185" t="s">
        <v>336</v>
      </c>
      <c r="AF6" s="52">
        <f t="shared" ref="AF6:AF20" si="0">+(Q6*100)/(E6*$AC$3)</f>
        <v>93.259259259259252</v>
      </c>
      <c r="AG6" s="52">
        <f t="shared" ref="AG6:AG20" si="1">+H6/E6</f>
        <v>5.0666666666666664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51">
        <v>249</v>
      </c>
      <c r="H7" s="51">
        <v>244</v>
      </c>
      <c r="I7" s="51">
        <v>5</v>
      </c>
      <c r="J7" s="51">
        <v>2.008</v>
      </c>
      <c r="K7" s="51">
        <v>135</v>
      </c>
      <c r="L7" s="51">
        <v>85</v>
      </c>
      <c r="M7" s="51">
        <v>23</v>
      </c>
      <c r="N7" s="51">
        <v>3</v>
      </c>
      <c r="O7" s="51">
        <v>3</v>
      </c>
      <c r="P7" s="51">
        <v>914</v>
      </c>
      <c r="Q7" s="51">
        <v>901</v>
      </c>
      <c r="R7" s="51">
        <v>3.6185</v>
      </c>
      <c r="S7" s="51">
        <v>244</v>
      </c>
      <c r="T7" s="51">
        <v>154.2808</v>
      </c>
      <c r="U7" s="188">
        <v>0.61960160600000003</v>
      </c>
      <c r="V7" s="51">
        <v>153.97300000000001</v>
      </c>
      <c r="W7" s="188">
        <v>0.61836546199999998</v>
      </c>
      <c r="X7" s="51">
        <v>0.44579999999999997</v>
      </c>
      <c r="Y7" s="51">
        <v>27</v>
      </c>
      <c r="Z7" s="51">
        <v>0.1084</v>
      </c>
      <c r="AA7" s="51">
        <v>222</v>
      </c>
      <c r="AB7" s="51">
        <v>0.89159999999999995</v>
      </c>
      <c r="AC7" s="178">
        <f t="shared" ref="AC7:AC20" si="2">+(Q7*100)/(F7*$AC$3)</f>
        <v>100.11111111111111</v>
      </c>
      <c r="AD7" s="178">
        <f t="shared" ref="AD7:AD20" si="3">+H7/F7</f>
        <v>8.1333333333333329</v>
      </c>
      <c r="AE7" s="185" t="s">
        <v>337</v>
      </c>
      <c r="AF7" s="52">
        <f t="shared" si="0"/>
        <v>100.11111111111111</v>
      </c>
      <c r="AG7" s="52">
        <f t="shared" si="1"/>
        <v>8.1333333333333329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51">
        <v>236</v>
      </c>
      <c r="H8" s="51">
        <v>230</v>
      </c>
      <c r="I8" s="51">
        <v>2</v>
      </c>
      <c r="J8" s="51">
        <v>0.84750000000000003</v>
      </c>
      <c r="K8" s="51">
        <v>145</v>
      </c>
      <c r="L8" s="51">
        <v>64</v>
      </c>
      <c r="M8" s="51">
        <v>22</v>
      </c>
      <c r="N8" s="51">
        <v>5</v>
      </c>
      <c r="O8" s="51">
        <v>0</v>
      </c>
      <c r="P8" s="51">
        <v>732</v>
      </c>
      <c r="Q8" s="51">
        <v>729</v>
      </c>
      <c r="R8" s="51">
        <v>3.089</v>
      </c>
      <c r="S8" s="51">
        <v>230</v>
      </c>
      <c r="T8" s="51">
        <v>127.66679999999999</v>
      </c>
      <c r="U8" s="188">
        <v>0.54096101699999999</v>
      </c>
      <c r="V8" s="51">
        <v>126.9682</v>
      </c>
      <c r="W8" s="188">
        <v>0.53800084699999995</v>
      </c>
      <c r="X8" s="51">
        <v>0.53810000000000002</v>
      </c>
      <c r="Y8" s="51">
        <v>33</v>
      </c>
      <c r="Z8" s="51">
        <v>0.13980000000000001</v>
      </c>
      <c r="AA8" s="51">
        <v>203</v>
      </c>
      <c r="AB8" s="51">
        <v>0.86019999999999996</v>
      </c>
      <c r="AC8" s="178">
        <f t="shared" si="2"/>
        <v>67.5</v>
      </c>
      <c r="AD8" s="178">
        <f t="shared" si="3"/>
        <v>6.3888888888888893</v>
      </c>
      <c r="AE8" s="186" t="s">
        <v>337</v>
      </c>
      <c r="AF8" s="52">
        <f t="shared" si="0"/>
        <v>40.5</v>
      </c>
      <c r="AG8" s="52">
        <f t="shared" si="1"/>
        <v>3.8333333333333335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51">
        <v>153</v>
      </c>
      <c r="H9" s="51">
        <v>149</v>
      </c>
      <c r="I9" s="51">
        <v>0</v>
      </c>
      <c r="J9" s="51">
        <v>0</v>
      </c>
      <c r="K9" s="51">
        <v>96</v>
      </c>
      <c r="L9" s="51">
        <v>46</v>
      </c>
      <c r="M9" s="51">
        <v>8</v>
      </c>
      <c r="N9" s="51">
        <v>2</v>
      </c>
      <c r="O9" s="51">
        <v>1</v>
      </c>
      <c r="P9" s="51">
        <v>461</v>
      </c>
      <c r="Q9" s="51">
        <v>459</v>
      </c>
      <c r="R9" s="51">
        <v>3</v>
      </c>
      <c r="S9" s="51">
        <v>149</v>
      </c>
      <c r="T9" s="51">
        <v>81.350099999999998</v>
      </c>
      <c r="U9" s="188">
        <v>0.53169999999999995</v>
      </c>
      <c r="V9" s="51">
        <v>81.259799999999998</v>
      </c>
      <c r="W9" s="188">
        <v>0.53110980399999996</v>
      </c>
      <c r="X9" s="51">
        <v>0.57520000000000004</v>
      </c>
      <c r="Y9" s="51">
        <v>13</v>
      </c>
      <c r="Z9" s="51">
        <v>8.5000000000000006E-2</v>
      </c>
      <c r="AA9" s="51">
        <v>140</v>
      </c>
      <c r="AB9" s="51">
        <v>0.91500000000000004</v>
      </c>
      <c r="AC9" s="178">
        <f t="shared" si="2"/>
        <v>42.5</v>
      </c>
      <c r="AD9" s="178">
        <f t="shared" si="3"/>
        <v>4.1388888888888893</v>
      </c>
      <c r="AE9" s="186" t="s">
        <v>337</v>
      </c>
      <c r="AF9" s="52">
        <f t="shared" si="0"/>
        <v>51</v>
      </c>
      <c r="AG9" s="52">
        <f t="shared" si="1"/>
        <v>4.9666666666666668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51">
        <v>105</v>
      </c>
      <c r="H10" s="51">
        <v>105</v>
      </c>
      <c r="I10" s="51">
        <v>2</v>
      </c>
      <c r="J10" s="51">
        <v>1.9048</v>
      </c>
      <c r="K10" s="51">
        <v>53</v>
      </c>
      <c r="L10" s="51">
        <v>26</v>
      </c>
      <c r="M10" s="51">
        <v>21</v>
      </c>
      <c r="N10" s="51">
        <v>3</v>
      </c>
      <c r="O10" s="51">
        <v>2</v>
      </c>
      <c r="P10" s="51">
        <v>516</v>
      </c>
      <c r="Q10" s="51">
        <v>515</v>
      </c>
      <c r="R10" s="51">
        <v>4.9047999999999998</v>
      </c>
      <c r="S10" s="51">
        <v>105</v>
      </c>
      <c r="T10" s="51">
        <v>63.109699999999997</v>
      </c>
      <c r="U10" s="188">
        <v>0.60104476200000001</v>
      </c>
      <c r="V10" s="51">
        <v>76.403700000000001</v>
      </c>
      <c r="W10" s="188">
        <v>0.72765428600000004</v>
      </c>
      <c r="X10" s="51">
        <v>0.57140000000000002</v>
      </c>
      <c r="Y10" s="51">
        <v>11</v>
      </c>
      <c r="Z10" s="51">
        <v>0.1048</v>
      </c>
      <c r="AA10" s="51">
        <v>94</v>
      </c>
      <c r="AB10" s="51">
        <v>0.8952</v>
      </c>
      <c r="AC10" s="178">
        <f t="shared" si="2"/>
        <v>61.30952380952381</v>
      </c>
      <c r="AD10" s="178">
        <f t="shared" si="3"/>
        <v>3.75</v>
      </c>
      <c r="AE10" s="186" t="s">
        <v>337</v>
      </c>
      <c r="AF10" s="52">
        <f t="shared" si="0"/>
        <v>57.222222222222221</v>
      </c>
      <c r="AG10" s="52">
        <f t="shared" si="1"/>
        <v>3.5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51">
        <v>334</v>
      </c>
      <c r="H11" s="51">
        <v>317</v>
      </c>
      <c r="I11" s="51">
        <v>5</v>
      </c>
      <c r="J11" s="51">
        <v>1.4970000000000001</v>
      </c>
      <c r="K11" s="51">
        <v>170</v>
      </c>
      <c r="L11" s="51">
        <v>108</v>
      </c>
      <c r="M11" s="51">
        <v>41</v>
      </c>
      <c r="N11" s="51">
        <v>7</v>
      </c>
      <c r="O11" s="51">
        <v>8</v>
      </c>
      <c r="P11" s="51">
        <v>1232</v>
      </c>
      <c r="Q11" s="51">
        <v>1204</v>
      </c>
      <c r="R11" s="51">
        <v>3.6048</v>
      </c>
      <c r="S11" s="51">
        <v>317</v>
      </c>
      <c r="T11" s="51">
        <v>224.94739999999999</v>
      </c>
      <c r="U11" s="188">
        <v>0.67349521000000001</v>
      </c>
      <c r="V11" s="51">
        <v>224.1122</v>
      </c>
      <c r="W11" s="188">
        <v>0.67099461100000002</v>
      </c>
      <c r="X11" s="51">
        <v>0.3503</v>
      </c>
      <c r="Y11" s="51">
        <v>233</v>
      </c>
      <c r="Z11" s="51">
        <v>0.6976</v>
      </c>
      <c r="AA11" s="51">
        <v>101</v>
      </c>
      <c r="AB11" s="51">
        <v>0.3024</v>
      </c>
      <c r="AC11" s="178">
        <f t="shared" si="2"/>
        <v>100.33333333333333</v>
      </c>
      <c r="AD11" s="178">
        <f t="shared" si="3"/>
        <v>7.9249999999999998</v>
      </c>
      <c r="AE11" s="185" t="s">
        <v>338</v>
      </c>
      <c r="AF11" s="52">
        <f t="shared" si="0"/>
        <v>66.888888888888886</v>
      </c>
      <c r="AG11" s="52">
        <f t="shared" si="1"/>
        <v>5.2833333333333332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51">
        <v>175</v>
      </c>
      <c r="H12" s="51">
        <v>171</v>
      </c>
      <c r="I12" s="51">
        <v>2</v>
      </c>
      <c r="J12" s="51">
        <v>1.1429</v>
      </c>
      <c r="K12" s="51">
        <v>103</v>
      </c>
      <c r="L12" s="51">
        <v>48</v>
      </c>
      <c r="M12" s="51">
        <v>22</v>
      </c>
      <c r="N12" s="51">
        <v>1</v>
      </c>
      <c r="O12" s="51">
        <v>1</v>
      </c>
      <c r="P12" s="51">
        <v>570</v>
      </c>
      <c r="Q12" s="51">
        <v>565</v>
      </c>
      <c r="R12" s="51">
        <v>3.2286000000000001</v>
      </c>
      <c r="S12" s="51">
        <v>171</v>
      </c>
      <c r="T12" s="51">
        <v>98.8596</v>
      </c>
      <c r="U12" s="188">
        <v>0.56491199999999997</v>
      </c>
      <c r="V12" s="51">
        <v>97.760099999999994</v>
      </c>
      <c r="W12" s="188">
        <v>0.55862914299999999</v>
      </c>
      <c r="X12" s="51">
        <v>0.52569999999999995</v>
      </c>
      <c r="Y12" s="51">
        <v>25</v>
      </c>
      <c r="Z12" s="51">
        <v>0.1429</v>
      </c>
      <c r="AA12" s="51">
        <v>150</v>
      </c>
      <c r="AB12" s="51">
        <v>0.85709999999999997</v>
      </c>
      <c r="AC12" s="178">
        <f t="shared" si="2"/>
        <v>52.314814814814817</v>
      </c>
      <c r="AD12" s="178">
        <f t="shared" si="3"/>
        <v>4.75</v>
      </c>
      <c r="AE12" s="186" t="s">
        <v>337</v>
      </c>
      <c r="AF12" s="52">
        <f t="shared" si="0"/>
        <v>62.777777777777779</v>
      </c>
      <c r="AG12" s="52">
        <f t="shared" si="1"/>
        <v>5.7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51">
        <v>182</v>
      </c>
      <c r="H13" s="51">
        <v>177</v>
      </c>
      <c r="I13" s="51">
        <v>3</v>
      </c>
      <c r="J13" s="51">
        <v>1.6484000000000001</v>
      </c>
      <c r="K13" s="51">
        <v>110</v>
      </c>
      <c r="L13" s="51">
        <v>50</v>
      </c>
      <c r="M13" s="51">
        <v>17</v>
      </c>
      <c r="N13" s="51">
        <v>2</v>
      </c>
      <c r="O13" s="51">
        <v>3</v>
      </c>
      <c r="P13" s="51">
        <v>484</v>
      </c>
      <c r="Q13" s="51">
        <v>469</v>
      </c>
      <c r="R13" s="51">
        <v>2.5769000000000002</v>
      </c>
      <c r="S13" s="51">
        <v>177</v>
      </c>
      <c r="T13" s="51">
        <v>97.031700000000001</v>
      </c>
      <c r="U13" s="188">
        <v>0.53314120899999995</v>
      </c>
      <c r="V13" s="51">
        <v>106.15779999999999</v>
      </c>
      <c r="W13" s="188">
        <v>0.58328461499999995</v>
      </c>
      <c r="X13" s="51">
        <v>0.57140000000000002</v>
      </c>
      <c r="Y13" s="51">
        <v>25</v>
      </c>
      <c r="Z13" s="51">
        <v>0.13739999999999999</v>
      </c>
      <c r="AA13" s="51">
        <v>157</v>
      </c>
      <c r="AB13" s="51">
        <v>0.86260000000000003</v>
      </c>
      <c r="AC13" s="178">
        <f t="shared" si="2"/>
        <v>52.111111111111114</v>
      </c>
      <c r="AD13" s="178">
        <f t="shared" si="3"/>
        <v>5.9</v>
      </c>
      <c r="AE13" s="186" t="s">
        <v>337</v>
      </c>
      <c r="AF13" s="52">
        <f t="shared" si="0"/>
        <v>52.111111111111114</v>
      </c>
      <c r="AG13" s="52">
        <f t="shared" si="1"/>
        <v>5.9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51">
        <v>244</v>
      </c>
      <c r="H14" s="51">
        <v>235</v>
      </c>
      <c r="I14" s="51">
        <v>2</v>
      </c>
      <c r="J14" s="51">
        <v>0.81969999999999998</v>
      </c>
      <c r="K14" s="51">
        <v>119</v>
      </c>
      <c r="L14" s="51">
        <v>85</v>
      </c>
      <c r="M14" s="51">
        <v>33</v>
      </c>
      <c r="N14" s="51">
        <v>4</v>
      </c>
      <c r="O14" s="51">
        <v>3</v>
      </c>
      <c r="P14" s="51">
        <v>845</v>
      </c>
      <c r="Q14" s="51">
        <v>834</v>
      </c>
      <c r="R14" s="51">
        <v>3.4180000000000001</v>
      </c>
      <c r="S14" s="51">
        <v>235</v>
      </c>
      <c r="T14" s="51">
        <v>159.9067</v>
      </c>
      <c r="U14" s="188">
        <v>0.65535532799999996</v>
      </c>
      <c r="V14" s="51">
        <v>158.94810000000001</v>
      </c>
      <c r="W14" s="188">
        <v>0.65142663899999997</v>
      </c>
      <c r="X14" s="51">
        <v>0.38109999999999999</v>
      </c>
      <c r="Y14" s="51">
        <v>66</v>
      </c>
      <c r="Z14" s="51">
        <v>0.27050000000000002</v>
      </c>
      <c r="AA14" s="51">
        <v>178</v>
      </c>
      <c r="AB14" s="51">
        <v>0.72950000000000004</v>
      </c>
      <c r="AC14" s="178">
        <f t="shared" si="2"/>
        <v>60.434782608695649</v>
      </c>
      <c r="AD14" s="178">
        <f t="shared" si="3"/>
        <v>5.1086956521739131</v>
      </c>
      <c r="AE14" s="186" t="s">
        <v>337</v>
      </c>
      <c r="AF14" s="52">
        <f t="shared" si="0"/>
        <v>92.666666666666671</v>
      </c>
      <c r="AG14" s="52">
        <f t="shared" si="1"/>
        <v>7.833333333333333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51">
        <v>130</v>
      </c>
      <c r="H15" s="51">
        <v>121</v>
      </c>
      <c r="I15" s="51">
        <v>0</v>
      </c>
      <c r="J15" s="51">
        <v>0</v>
      </c>
      <c r="K15" s="51">
        <v>64</v>
      </c>
      <c r="L15" s="51">
        <v>46</v>
      </c>
      <c r="M15" s="51">
        <v>15</v>
      </c>
      <c r="N15" s="51">
        <v>3</v>
      </c>
      <c r="O15" s="51">
        <v>2</v>
      </c>
      <c r="P15" s="51">
        <v>513</v>
      </c>
      <c r="Q15" s="51">
        <v>495</v>
      </c>
      <c r="R15" s="51">
        <v>3.8077000000000001</v>
      </c>
      <c r="S15" s="51">
        <v>121</v>
      </c>
      <c r="T15" s="51">
        <v>89.167900000000003</v>
      </c>
      <c r="U15" s="188">
        <v>0.685906923</v>
      </c>
      <c r="V15" s="51">
        <v>89.006500000000003</v>
      </c>
      <c r="W15" s="188">
        <v>0.68466538499999996</v>
      </c>
      <c r="X15" s="51">
        <v>0.33079999999999998</v>
      </c>
      <c r="Y15" s="51">
        <v>31</v>
      </c>
      <c r="Z15" s="51">
        <v>0.23849999999999999</v>
      </c>
      <c r="AA15" s="51">
        <v>99</v>
      </c>
      <c r="AB15" s="51">
        <v>0.76149999999999995</v>
      </c>
      <c r="AC15" s="178">
        <f t="shared" si="2"/>
        <v>55</v>
      </c>
      <c r="AD15" s="178">
        <f t="shared" si="3"/>
        <v>4.0333333333333332</v>
      </c>
      <c r="AE15" s="186" t="s">
        <v>337</v>
      </c>
      <c r="AF15" s="52">
        <f t="shared" si="0"/>
        <v>27.5</v>
      </c>
      <c r="AG15" s="52">
        <f t="shared" si="1"/>
        <v>2.0166666666666666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51">
        <v>268</v>
      </c>
      <c r="H16" s="51">
        <v>246</v>
      </c>
      <c r="I16" s="51">
        <v>0</v>
      </c>
      <c r="J16" s="51">
        <v>0</v>
      </c>
      <c r="K16" s="51">
        <v>163</v>
      </c>
      <c r="L16" s="51">
        <v>75</v>
      </c>
      <c r="M16" s="51">
        <v>26</v>
      </c>
      <c r="N16" s="51">
        <v>0</v>
      </c>
      <c r="O16" s="51">
        <v>4</v>
      </c>
      <c r="P16" s="51">
        <v>813</v>
      </c>
      <c r="Q16" s="51">
        <v>777</v>
      </c>
      <c r="R16" s="51">
        <v>2.8993000000000002</v>
      </c>
      <c r="S16" s="51">
        <v>246</v>
      </c>
      <c r="T16" s="51">
        <v>52.505600000000001</v>
      </c>
      <c r="U16" s="188">
        <v>0.19591641800000001</v>
      </c>
      <c r="V16" s="51">
        <v>149.01060000000001</v>
      </c>
      <c r="W16" s="188">
        <v>0.55600970100000002</v>
      </c>
      <c r="X16" s="51">
        <v>0.75749999999999995</v>
      </c>
      <c r="Y16" s="51">
        <v>0</v>
      </c>
      <c r="Z16" s="51">
        <v>0</v>
      </c>
      <c r="AA16" s="51">
        <v>268</v>
      </c>
      <c r="AB16" s="51">
        <v>1</v>
      </c>
      <c r="AC16" s="178">
        <f t="shared" si="2"/>
        <v>66.410256410256409</v>
      </c>
      <c r="AD16" s="178">
        <f t="shared" si="3"/>
        <v>6.3076923076923075</v>
      </c>
      <c r="AE16" s="186" t="s">
        <v>337</v>
      </c>
      <c r="AF16" s="52">
        <f t="shared" si="0"/>
        <v>43.166666666666664</v>
      </c>
      <c r="AG16" s="52">
        <f t="shared" si="1"/>
        <v>4.0999999999999996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51">
        <v>63</v>
      </c>
      <c r="H17" s="51">
        <v>62</v>
      </c>
      <c r="I17" s="51">
        <v>0</v>
      </c>
      <c r="J17" s="51">
        <v>0</v>
      </c>
      <c r="K17" s="51">
        <v>39</v>
      </c>
      <c r="L17" s="51">
        <v>15</v>
      </c>
      <c r="M17" s="51">
        <v>8</v>
      </c>
      <c r="N17" s="51">
        <v>0</v>
      </c>
      <c r="O17" s="51">
        <v>1</v>
      </c>
      <c r="P17" s="51">
        <v>437</v>
      </c>
      <c r="Q17" s="51">
        <v>440</v>
      </c>
      <c r="R17" s="51">
        <v>6.9840999999999998</v>
      </c>
      <c r="S17" s="51">
        <v>62</v>
      </c>
      <c r="T17" s="51">
        <v>34.085999999999999</v>
      </c>
      <c r="U17" s="188">
        <v>0.54104761899999998</v>
      </c>
      <c r="V17" s="51">
        <v>34.622500000000002</v>
      </c>
      <c r="W17" s="188">
        <v>0.54956349199999999</v>
      </c>
      <c r="X17" s="51">
        <v>0.57140000000000002</v>
      </c>
      <c r="Y17" s="51">
        <v>13</v>
      </c>
      <c r="Z17" s="51">
        <v>0.20630000000000001</v>
      </c>
      <c r="AA17" s="51">
        <v>50</v>
      </c>
      <c r="AB17" s="51">
        <v>0.79369999999999996</v>
      </c>
      <c r="AC17" s="178">
        <f t="shared" si="2"/>
        <v>146.66666666666666</v>
      </c>
      <c r="AD17" s="178">
        <f t="shared" si="3"/>
        <v>6.2</v>
      </c>
      <c r="AE17" s="186" t="s">
        <v>337</v>
      </c>
      <c r="AF17" s="52">
        <f t="shared" si="0"/>
        <v>146.66666666666666</v>
      </c>
      <c r="AG17" s="52">
        <f t="shared" si="1"/>
        <v>6.2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51">
        <v>214</v>
      </c>
      <c r="H18" s="51">
        <v>203</v>
      </c>
      <c r="I18" s="51">
        <v>0</v>
      </c>
      <c r="J18" s="51">
        <v>0</v>
      </c>
      <c r="K18" s="51">
        <v>121</v>
      </c>
      <c r="L18" s="51">
        <v>66</v>
      </c>
      <c r="M18" s="51">
        <v>20</v>
      </c>
      <c r="N18" s="51">
        <v>4</v>
      </c>
      <c r="O18" s="51">
        <v>3</v>
      </c>
      <c r="P18" s="51">
        <v>734</v>
      </c>
      <c r="Q18" s="51">
        <v>720</v>
      </c>
      <c r="R18" s="51">
        <v>3.3645</v>
      </c>
      <c r="S18" s="51">
        <v>203</v>
      </c>
      <c r="T18" s="51">
        <v>18.094100000000001</v>
      </c>
      <c r="U18" s="188">
        <v>8.4551869000000002E-2</v>
      </c>
      <c r="V18" s="51">
        <v>146.69479999999999</v>
      </c>
      <c r="W18" s="188">
        <v>0.68548971999999997</v>
      </c>
      <c r="X18" s="51">
        <v>0.92059999999999997</v>
      </c>
      <c r="Y18" s="51">
        <v>18</v>
      </c>
      <c r="Z18" s="51">
        <v>8.4099999999999994E-2</v>
      </c>
      <c r="AA18" s="51">
        <v>196</v>
      </c>
      <c r="AB18" s="51">
        <v>0.91590000000000005</v>
      </c>
      <c r="AC18" s="178">
        <f t="shared" si="2"/>
        <v>77.41935483870968</v>
      </c>
      <c r="AD18" s="178">
        <f t="shared" si="3"/>
        <v>6.5483870967741939</v>
      </c>
      <c r="AE18" s="186" t="s">
        <v>337</v>
      </c>
      <c r="AF18" s="52">
        <f t="shared" si="0"/>
        <v>80</v>
      </c>
      <c r="AG18" s="52">
        <f t="shared" si="1"/>
        <v>6.7666666666666666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51">
        <v>98</v>
      </c>
      <c r="H19" s="51">
        <v>93</v>
      </c>
      <c r="I19" s="51">
        <v>0</v>
      </c>
      <c r="J19" s="51">
        <v>0</v>
      </c>
      <c r="K19" s="51">
        <v>55</v>
      </c>
      <c r="L19" s="51">
        <v>28</v>
      </c>
      <c r="M19" s="51">
        <v>12</v>
      </c>
      <c r="N19" s="51">
        <v>2</v>
      </c>
      <c r="O19" s="51">
        <v>1</v>
      </c>
      <c r="P19" s="51">
        <v>391</v>
      </c>
      <c r="Q19" s="51">
        <v>384</v>
      </c>
      <c r="R19" s="51">
        <v>3.9184000000000001</v>
      </c>
      <c r="S19" s="51">
        <v>93</v>
      </c>
      <c r="T19" s="51">
        <v>60.065100000000001</v>
      </c>
      <c r="U19" s="188">
        <v>0.61290918400000005</v>
      </c>
      <c r="V19" s="51">
        <v>60.484000000000002</v>
      </c>
      <c r="W19" s="188">
        <v>0.61718367299999999</v>
      </c>
      <c r="X19" s="51">
        <v>0.42859999999999998</v>
      </c>
      <c r="Y19" s="51">
        <v>9</v>
      </c>
      <c r="Z19" s="51">
        <v>9.1800000000000007E-2</v>
      </c>
      <c r="AA19" s="51">
        <v>89</v>
      </c>
      <c r="AB19" s="51">
        <v>0.90820000000000001</v>
      </c>
      <c r="AC19" s="178">
        <f t="shared" si="2"/>
        <v>58.18181818181818</v>
      </c>
      <c r="AD19" s="178">
        <f t="shared" si="3"/>
        <v>4.2272727272727275</v>
      </c>
      <c r="AE19" s="187" t="s">
        <v>337</v>
      </c>
      <c r="AF19" s="52">
        <f t="shared" si="0"/>
        <v>128</v>
      </c>
      <c r="AG19" s="52">
        <f t="shared" si="1"/>
        <v>9.3000000000000007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51">
        <v>79</v>
      </c>
      <c r="H20" s="51">
        <v>79</v>
      </c>
      <c r="I20" s="51">
        <v>0</v>
      </c>
      <c r="J20" s="51">
        <v>0</v>
      </c>
      <c r="K20" s="51">
        <v>42</v>
      </c>
      <c r="L20" s="51">
        <v>24</v>
      </c>
      <c r="M20" s="51">
        <v>11</v>
      </c>
      <c r="N20" s="51">
        <v>0</v>
      </c>
      <c r="O20" s="51">
        <v>2</v>
      </c>
      <c r="P20" s="51">
        <v>346</v>
      </c>
      <c r="Q20" s="51">
        <v>343</v>
      </c>
      <c r="R20" s="51">
        <v>4.3418000000000001</v>
      </c>
      <c r="S20" s="51">
        <v>79</v>
      </c>
      <c r="T20" s="51">
        <v>52.223799999999997</v>
      </c>
      <c r="U20" s="188">
        <v>0.66106075900000005</v>
      </c>
      <c r="V20" s="51">
        <v>52.2136</v>
      </c>
      <c r="W20" s="188">
        <v>0.66093164599999998</v>
      </c>
      <c r="X20" s="51">
        <v>0.51900000000000002</v>
      </c>
      <c r="Y20" s="51">
        <v>7</v>
      </c>
      <c r="Z20" s="51">
        <v>8.8599999999999998E-2</v>
      </c>
      <c r="AA20" s="51">
        <v>72</v>
      </c>
      <c r="AB20" s="51">
        <v>0.91139999999999999</v>
      </c>
      <c r="AC20" s="178">
        <f t="shared" si="2"/>
        <v>81.666666666666671</v>
      </c>
      <c r="AD20" s="178">
        <f t="shared" si="3"/>
        <v>5.6428571428571432</v>
      </c>
      <c r="AE20" s="187" t="s">
        <v>337</v>
      </c>
      <c r="AF20" s="52">
        <f t="shared" si="0"/>
        <v>114.33333333333333</v>
      </c>
      <c r="AG20" s="52">
        <f t="shared" si="1"/>
        <v>7.9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5661</v>
      </c>
      <c r="H21" s="54">
        <f t="shared" ref="H21:S21" si="4">SUM(H5:H20)</f>
        <v>5543</v>
      </c>
      <c r="I21" s="54">
        <f t="shared" si="4"/>
        <v>162</v>
      </c>
      <c r="J21" s="54">
        <f t="shared" si="4"/>
        <v>18.347299999999997</v>
      </c>
      <c r="K21" s="54">
        <f t="shared" si="4"/>
        <v>1802</v>
      </c>
      <c r="L21" s="54">
        <f t="shared" si="4"/>
        <v>957</v>
      </c>
      <c r="M21" s="54">
        <f t="shared" si="4"/>
        <v>527</v>
      </c>
      <c r="N21" s="54">
        <f t="shared" si="4"/>
        <v>69</v>
      </c>
      <c r="O21" s="54">
        <f t="shared" si="4"/>
        <v>129</v>
      </c>
      <c r="P21" s="54">
        <f t="shared" si="4"/>
        <v>14195</v>
      </c>
      <c r="Q21" s="55">
        <f t="shared" si="4"/>
        <v>23106</v>
      </c>
      <c r="R21" s="55"/>
      <c r="S21" s="55">
        <f t="shared" si="4"/>
        <v>5543</v>
      </c>
      <c r="T21" s="55">
        <f>+Q21/G21</f>
        <v>4.0816110227874933</v>
      </c>
      <c r="U21" s="190">
        <f>+S21/G21</f>
        <v>0.97915562621444974</v>
      </c>
      <c r="V21" s="55">
        <f>SUM(V5:V20)</f>
        <v>2788.3919000000001</v>
      </c>
      <c r="W21" s="188"/>
      <c r="X21" s="51"/>
      <c r="Y21" s="51"/>
      <c r="Z21" s="51"/>
      <c r="AA21" s="51"/>
      <c r="AB21" s="51"/>
      <c r="AC21" s="51"/>
      <c r="AD21" s="51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1:V1"/>
    <mergeCell ref="A21:C21"/>
  </mergeCells>
  <conditionalFormatting sqref="U5 W5">
    <cfRule type="cellIs" dxfId="106" priority="7" operator="lessThan">
      <formula>1.6</formula>
    </cfRule>
  </conditionalFormatting>
  <conditionalFormatting sqref="U6 W6">
    <cfRule type="cellIs" dxfId="105" priority="6" operator="lessThan">
      <formula>1</formula>
    </cfRule>
  </conditionalFormatting>
  <conditionalFormatting sqref="U7:U10">
    <cfRule type="cellIs" dxfId="104" priority="5" operator="lessThan">
      <formula>0.6</formula>
    </cfRule>
  </conditionalFormatting>
  <conditionalFormatting sqref="W7:W10">
    <cfRule type="cellIs" dxfId="103" priority="4" operator="lessThan">
      <formula>0.6</formula>
    </cfRule>
  </conditionalFormatting>
  <conditionalFormatting sqref="U11 W11">
    <cfRule type="cellIs" dxfId="102" priority="3" operator="lessThan">
      <formula>0.8</formula>
    </cfRule>
  </conditionalFormatting>
  <conditionalFormatting sqref="U12:U20">
    <cfRule type="cellIs" dxfId="101" priority="2" operator="lessThan">
      <formula>0.6</formula>
    </cfRule>
  </conditionalFormatting>
  <conditionalFormatting sqref="W12:W20">
    <cfRule type="cellIs" dxfId="100" priority="1" operator="lessThan">
      <formula>0.6</formula>
    </cfRule>
  </conditionalFormatting>
  <pageMargins left="0.31496062992125984" right="0.31496062992125984" top="0.74803149606299213" bottom="0.55118110236220474" header="0.31496062992125984" footer="0.31496062992125984"/>
  <pageSetup paperSize="9" scale="63" fitToWidth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zoomScale="90" zoomScaleNormal="90" workbookViewId="0">
      <selection activeCell="A24" sqref="A24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7" width="15.7109375" hidden="1" customWidth="1"/>
    <col min="18" max="18" width="12.85546875" hidden="1" customWidth="1"/>
    <col min="19" max="19" width="16.7109375" hidden="1" customWidth="1"/>
    <col min="20" max="20" width="11.140625" hidden="1" customWidth="1"/>
    <col min="21" max="21" width="12.5703125" style="21" bestFit="1" customWidth="1"/>
    <col min="22" max="22" width="14.28515625" hidden="1" customWidth="1"/>
    <col min="23" max="23" width="9.140625" style="21"/>
    <col min="24" max="28" width="0" hidden="1" customWidth="1"/>
  </cols>
  <sheetData>
    <row r="1" spans="1:33" ht="22.5">
      <c r="A1" s="301" t="s">
        <v>340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31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89" t="s">
        <v>329</v>
      </c>
      <c r="V4" s="56" t="s">
        <v>141</v>
      </c>
      <c r="W4" s="18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36" customFormat="1" ht="38.25" thickBot="1">
      <c r="A5" s="231">
        <v>1</v>
      </c>
      <c r="B5" s="231">
        <v>10660</v>
      </c>
      <c r="C5" s="238" t="s">
        <v>375</v>
      </c>
      <c r="D5" s="232" t="s">
        <v>116</v>
      </c>
      <c r="E5" s="232">
        <v>522</v>
      </c>
      <c r="F5" s="244">
        <v>532</v>
      </c>
      <c r="G5" s="232">
        <v>2368</v>
      </c>
      <c r="H5" s="232">
        <v>2209</v>
      </c>
      <c r="I5" s="232">
        <v>92</v>
      </c>
      <c r="J5" s="232">
        <v>3.8607</v>
      </c>
      <c r="K5" s="232">
        <v>0</v>
      </c>
      <c r="L5" s="232">
        <v>0</v>
      </c>
      <c r="M5" s="232">
        <v>0</v>
      </c>
      <c r="N5" s="232">
        <v>0</v>
      </c>
      <c r="O5" s="232">
        <v>0</v>
      </c>
      <c r="P5" s="232"/>
      <c r="Q5" s="232">
        <v>8817</v>
      </c>
      <c r="R5" s="232">
        <v>3.7</v>
      </c>
      <c r="S5" s="232">
        <v>2209</v>
      </c>
      <c r="T5" s="232"/>
      <c r="U5" s="233">
        <v>1.43</v>
      </c>
      <c r="V5" s="232"/>
      <c r="W5" s="233">
        <v>1.43</v>
      </c>
      <c r="X5" s="232"/>
      <c r="Y5" s="232">
        <v>0</v>
      </c>
      <c r="Z5" s="232">
        <v>0</v>
      </c>
      <c r="AA5" s="232">
        <v>0</v>
      </c>
      <c r="AB5" s="232">
        <v>0</v>
      </c>
      <c r="AC5" s="234">
        <f>+(Q5*100)/(F5*$AC$3)</f>
        <v>53.462284744118364</v>
      </c>
      <c r="AD5" s="234">
        <f>+H5/F5</f>
        <v>4.1522556390977448</v>
      </c>
      <c r="AE5" s="235" t="s">
        <v>335</v>
      </c>
      <c r="AF5" s="234">
        <f>+(Q5*100)/(E5*$AC$3)</f>
        <v>54.486466444197255</v>
      </c>
      <c r="AG5" s="234">
        <f>+H5/E5</f>
        <v>4.2318007662835253</v>
      </c>
    </row>
    <row r="6" spans="1:33" ht="38.25" thickBot="1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943</v>
      </c>
      <c r="H6" s="51">
        <v>925</v>
      </c>
      <c r="I6" s="51">
        <v>35</v>
      </c>
      <c r="J6" s="51">
        <v>3.7115999999999998</v>
      </c>
      <c r="K6" s="51">
        <v>317</v>
      </c>
      <c r="L6" s="51">
        <v>206</v>
      </c>
      <c r="M6" s="51">
        <v>282</v>
      </c>
      <c r="N6" s="51">
        <v>38</v>
      </c>
      <c r="O6" s="51">
        <v>100</v>
      </c>
      <c r="P6" s="51">
        <v>5054</v>
      </c>
      <c r="Q6" s="51">
        <v>4901</v>
      </c>
      <c r="R6" s="51">
        <v>5.1971999999999996</v>
      </c>
      <c r="S6" s="51">
        <v>925</v>
      </c>
      <c r="T6" s="51">
        <v>5.3468</v>
      </c>
      <c r="U6" s="188">
        <v>5.6699890000000003E-3</v>
      </c>
      <c r="V6" s="51">
        <v>1288.1618000000001</v>
      </c>
      <c r="W6" s="188">
        <v>1.3660252390000001</v>
      </c>
      <c r="X6" s="51">
        <v>0.99680000000000002</v>
      </c>
      <c r="Y6" s="51">
        <v>607</v>
      </c>
      <c r="Z6" s="51">
        <v>0.64370000000000005</v>
      </c>
      <c r="AA6" s="51">
        <v>336</v>
      </c>
      <c r="AB6" s="51">
        <v>0.35630000000000001</v>
      </c>
      <c r="AC6" s="52">
        <f>+(Q6*100)/(F6*$AC$3)</f>
        <v>78.265729798786325</v>
      </c>
      <c r="AD6" s="52">
        <f>+H6/F6</f>
        <v>4.5792079207920793</v>
      </c>
      <c r="AE6" s="185" t="s">
        <v>336</v>
      </c>
      <c r="AF6" s="52">
        <f t="shared" ref="AF6:AF20" si="0">+(Q6*100)/(E6*$AC$3)</f>
        <v>87.831541218637994</v>
      </c>
      <c r="AG6" s="52">
        <f t="shared" ref="AG6:AG20" si="1">+H6/E6</f>
        <v>5.1388888888888893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51">
        <v>236</v>
      </c>
      <c r="H7" s="51">
        <v>222</v>
      </c>
      <c r="I7" s="51">
        <v>1</v>
      </c>
      <c r="J7" s="51">
        <v>0.42370000000000002</v>
      </c>
      <c r="K7" s="51">
        <v>138</v>
      </c>
      <c r="L7" s="51">
        <v>64</v>
      </c>
      <c r="M7" s="51">
        <v>26</v>
      </c>
      <c r="N7" s="51">
        <v>5</v>
      </c>
      <c r="O7" s="51">
        <v>3</v>
      </c>
      <c r="P7" s="51">
        <v>746</v>
      </c>
      <c r="Q7" s="51">
        <v>728</v>
      </c>
      <c r="R7" s="51">
        <v>3.0847000000000002</v>
      </c>
      <c r="S7" s="51">
        <v>222</v>
      </c>
      <c r="T7" s="51">
        <v>147.91239999999999</v>
      </c>
      <c r="U7" s="188">
        <v>0.62674745799999998</v>
      </c>
      <c r="V7" s="51">
        <v>147.14920000000001</v>
      </c>
      <c r="W7" s="188">
        <v>0.62351355900000005</v>
      </c>
      <c r="X7" s="51">
        <v>0.44919999999999999</v>
      </c>
      <c r="Y7" s="51">
        <v>27</v>
      </c>
      <c r="Z7" s="51">
        <v>0.1144</v>
      </c>
      <c r="AA7" s="51">
        <v>209</v>
      </c>
      <c r="AB7" s="51">
        <v>0.88560000000000005</v>
      </c>
      <c r="AC7" s="178">
        <f t="shared" ref="AC7:AC20" si="2">+(Q7*100)/(F7*$AC$3)</f>
        <v>78.27956989247312</v>
      </c>
      <c r="AD7" s="178">
        <f t="shared" ref="AD7:AD20" si="3">+H7/F7</f>
        <v>7.4</v>
      </c>
      <c r="AE7" s="185" t="s">
        <v>337</v>
      </c>
      <c r="AF7" s="52">
        <f t="shared" si="0"/>
        <v>78.27956989247312</v>
      </c>
      <c r="AG7" s="52">
        <f t="shared" si="1"/>
        <v>7.4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51">
        <v>209</v>
      </c>
      <c r="H8" s="51">
        <v>201</v>
      </c>
      <c r="I8" s="51">
        <v>1</v>
      </c>
      <c r="J8" s="51">
        <v>0.47849999999999998</v>
      </c>
      <c r="K8" s="51">
        <v>117</v>
      </c>
      <c r="L8" s="51">
        <v>69</v>
      </c>
      <c r="M8" s="51">
        <v>20</v>
      </c>
      <c r="N8" s="51">
        <v>0</v>
      </c>
      <c r="O8" s="51">
        <v>3</v>
      </c>
      <c r="P8" s="51">
        <v>659</v>
      </c>
      <c r="Q8" s="51">
        <v>645</v>
      </c>
      <c r="R8" s="51">
        <v>3.0861000000000001</v>
      </c>
      <c r="S8" s="51">
        <v>201</v>
      </c>
      <c r="T8" s="51">
        <v>122.0829</v>
      </c>
      <c r="U8" s="188">
        <v>0.58412870800000005</v>
      </c>
      <c r="V8" s="51">
        <v>121.876</v>
      </c>
      <c r="W8" s="188">
        <v>0.58313875599999998</v>
      </c>
      <c r="X8" s="51">
        <v>0.46410000000000001</v>
      </c>
      <c r="Y8" s="51">
        <v>33</v>
      </c>
      <c r="Z8" s="51">
        <v>0.15790000000000001</v>
      </c>
      <c r="AA8" s="51">
        <v>176</v>
      </c>
      <c r="AB8" s="51">
        <v>0.84209999999999996</v>
      </c>
      <c r="AC8" s="178">
        <f t="shared" si="2"/>
        <v>57.795698924731184</v>
      </c>
      <c r="AD8" s="178">
        <f t="shared" si="3"/>
        <v>5.583333333333333</v>
      </c>
      <c r="AE8" s="186" t="s">
        <v>337</v>
      </c>
      <c r="AF8" s="52">
        <f t="shared" si="0"/>
        <v>34.677419354838712</v>
      </c>
      <c r="AG8" s="52">
        <f t="shared" si="1"/>
        <v>3.35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51">
        <v>189</v>
      </c>
      <c r="H9" s="51">
        <v>185</v>
      </c>
      <c r="I9" s="51">
        <v>0</v>
      </c>
      <c r="J9" s="51">
        <v>0</v>
      </c>
      <c r="K9" s="51">
        <v>109</v>
      </c>
      <c r="L9" s="51">
        <v>62</v>
      </c>
      <c r="M9" s="51">
        <v>15</v>
      </c>
      <c r="N9" s="51">
        <v>2</v>
      </c>
      <c r="O9" s="51">
        <v>1</v>
      </c>
      <c r="P9" s="51">
        <v>682</v>
      </c>
      <c r="Q9" s="51">
        <v>673</v>
      </c>
      <c r="R9" s="51">
        <v>3.5608</v>
      </c>
      <c r="S9" s="51">
        <v>185</v>
      </c>
      <c r="T9" s="51">
        <v>2.3694999999999999</v>
      </c>
      <c r="U9" s="188">
        <v>1.2537036999999999E-2</v>
      </c>
      <c r="V9" s="51">
        <v>99.911600000000007</v>
      </c>
      <c r="W9" s="188">
        <v>0.52863280400000001</v>
      </c>
      <c r="X9" s="51">
        <v>0.99470000000000003</v>
      </c>
      <c r="Y9" s="51">
        <v>5</v>
      </c>
      <c r="Z9" s="51">
        <v>2.6499999999999999E-2</v>
      </c>
      <c r="AA9" s="51">
        <v>184</v>
      </c>
      <c r="AB9" s="51">
        <v>0.97350000000000003</v>
      </c>
      <c r="AC9" s="178">
        <f t="shared" si="2"/>
        <v>60.304659498207883</v>
      </c>
      <c r="AD9" s="178">
        <f t="shared" si="3"/>
        <v>5.1388888888888893</v>
      </c>
      <c r="AE9" s="186" t="s">
        <v>337</v>
      </c>
      <c r="AF9" s="52">
        <f t="shared" si="0"/>
        <v>72.365591397849457</v>
      </c>
      <c r="AG9" s="52">
        <f t="shared" si="1"/>
        <v>6.166666666666667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51">
        <v>116</v>
      </c>
      <c r="H10" s="51">
        <v>116</v>
      </c>
      <c r="I10" s="51">
        <v>0</v>
      </c>
      <c r="J10" s="51">
        <v>0</v>
      </c>
      <c r="K10" s="51">
        <v>44</v>
      </c>
      <c r="L10" s="51">
        <v>50</v>
      </c>
      <c r="M10" s="51">
        <v>16</v>
      </c>
      <c r="N10" s="51">
        <v>3</v>
      </c>
      <c r="O10" s="51">
        <v>3</v>
      </c>
      <c r="P10" s="51">
        <v>402</v>
      </c>
      <c r="Q10" s="51">
        <v>402</v>
      </c>
      <c r="R10" s="51">
        <v>3.4655</v>
      </c>
      <c r="S10" s="51">
        <v>116</v>
      </c>
      <c r="T10" s="51">
        <v>86.075699999999998</v>
      </c>
      <c r="U10" s="188">
        <v>0.74203189700000005</v>
      </c>
      <c r="V10" s="51">
        <v>86.101299999999995</v>
      </c>
      <c r="W10" s="188">
        <v>0.74225258599999999</v>
      </c>
      <c r="X10" s="51">
        <v>0.37930000000000003</v>
      </c>
      <c r="Y10" s="51">
        <v>6</v>
      </c>
      <c r="Z10" s="51">
        <v>5.1700000000000003E-2</v>
      </c>
      <c r="AA10" s="51">
        <v>110</v>
      </c>
      <c r="AB10" s="51">
        <v>0.94830000000000003</v>
      </c>
      <c r="AC10" s="178">
        <f t="shared" si="2"/>
        <v>46.313364055299537</v>
      </c>
      <c r="AD10" s="178">
        <f t="shared" si="3"/>
        <v>4.1428571428571432</v>
      </c>
      <c r="AE10" s="186" t="s">
        <v>337</v>
      </c>
      <c r="AF10" s="52">
        <f t="shared" si="0"/>
        <v>43.225806451612904</v>
      </c>
      <c r="AG10" s="52">
        <f t="shared" si="1"/>
        <v>3.8666666666666667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51">
        <v>405</v>
      </c>
      <c r="H11" s="51">
        <v>369</v>
      </c>
      <c r="I11" s="51">
        <v>3</v>
      </c>
      <c r="J11" s="51">
        <v>0.74070000000000003</v>
      </c>
      <c r="K11" s="51">
        <v>230</v>
      </c>
      <c r="L11" s="51">
        <v>112</v>
      </c>
      <c r="M11" s="51">
        <v>46</v>
      </c>
      <c r="N11" s="51">
        <v>5</v>
      </c>
      <c r="O11" s="51">
        <v>12</v>
      </c>
      <c r="P11" s="51">
        <v>1483</v>
      </c>
      <c r="Q11" s="51">
        <v>1440</v>
      </c>
      <c r="R11" s="51">
        <v>3.5556000000000001</v>
      </c>
      <c r="S11" s="51">
        <v>369</v>
      </c>
      <c r="T11" s="51">
        <v>234.54570000000001</v>
      </c>
      <c r="U11" s="188">
        <v>0.57912518499999999</v>
      </c>
      <c r="V11" s="51">
        <v>276.45740000000001</v>
      </c>
      <c r="W11" s="188">
        <v>0.68261086400000004</v>
      </c>
      <c r="X11" s="51">
        <v>0.58520000000000005</v>
      </c>
      <c r="Y11" s="51">
        <v>268</v>
      </c>
      <c r="Z11" s="51">
        <v>0.66169999999999995</v>
      </c>
      <c r="AA11" s="51">
        <v>137</v>
      </c>
      <c r="AB11" s="51">
        <v>0.33829999999999999</v>
      </c>
      <c r="AC11" s="178">
        <f t="shared" si="2"/>
        <v>116.12903225806451</v>
      </c>
      <c r="AD11" s="178">
        <f t="shared" si="3"/>
        <v>9.2249999999999996</v>
      </c>
      <c r="AE11" s="185" t="s">
        <v>338</v>
      </c>
      <c r="AF11" s="52">
        <f t="shared" si="0"/>
        <v>77.41935483870968</v>
      </c>
      <c r="AG11" s="52">
        <f t="shared" si="1"/>
        <v>6.15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51">
        <v>184</v>
      </c>
      <c r="H12" s="51">
        <v>177</v>
      </c>
      <c r="I12" s="51">
        <v>3</v>
      </c>
      <c r="J12" s="51">
        <v>1.6304000000000001</v>
      </c>
      <c r="K12" s="51">
        <v>113</v>
      </c>
      <c r="L12" s="51">
        <v>50</v>
      </c>
      <c r="M12" s="51">
        <v>16</v>
      </c>
      <c r="N12" s="51">
        <v>4</v>
      </c>
      <c r="O12" s="51">
        <v>1</v>
      </c>
      <c r="P12" s="51">
        <v>630</v>
      </c>
      <c r="Q12" s="51">
        <v>616</v>
      </c>
      <c r="R12" s="51">
        <v>3.3477999999999999</v>
      </c>
      <c r="S12" s="51">
        <v>177</v>
      </c>
      <c r="T12" s="51">
        <v>98.073700000000002</v>
      </c>
      <c r="U12" s="188">
        <v>0.53300923899999997</v>
      </c>
      <c r="V12" s="51">
        <v>97.449299999999994</v>
      </c>
      <c r="W12" s="188">
        <v>0.52961576099999996</v>
      </c>
      <c r="X12" s="51">
        <v>0.51629999999999998</v>
      </c>
      <c r="Y12" s="51">
        <v>41</v>
      </c>
      <c r="Z12" s="51">
        <v>0.2228</v>
      </c>
      <c r="AA12" s="51">
        <v>143</v>
      </c>
      <c r="AB12" s="51">
        <v>0.7772</v>
      </c>
      <c r="AC12" s="178">
        <f t="shared" si="2"/>
        <v>55.197132616487458</v>
      </c>
      <c r="AD12" s="178">
        <f t="shared" si="3"/>
        <v>4.916666666666667</v>
      </c>
      <c r="AE12" s="186" t="s">
        <v>337</v>
      </c>
      <c r="AF12" s="52">
        <f t="shared" si="0"/>
        <v>66.236559139784944</v>
      </c>
      <c r="AG12" s="52">
        <f t="shared" si="1"/>
        <v>5.9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51">
        <v>187</v>
      </c>
      <c r="H13" s="51">
        <v>187</v>
      </c>
      <c r="I13" s="51">
        <v>3</v>
      </c>
      <c r="J13" s="51">
        <v>1.6043000000000001</v>
      </c>
      <c r="K13" s="51">
        <v>112</v>
      </c>
      <c r="L13" s="51">
        <v>50</v>
      </c>
      <c r="M13" s="51">
        <v>19</v>
      </c>
      <c r="N13" s="51">
        <v>3</v>
      </c>
      <c r="O13" s="51">
        <v>3</v>
      </c>
      <c r="P13" s="51">
        <v>540</v>
      </c>
      <c r="Q13" s="51">
        <v>531</v>
      </c>
      <c r="R13" s="51">
        <v>2.8395999999999999</v>
      </c>
      <c r="S13" s="51">
        <v>187</v>
      </c>
      <c r="T13" s="51">
        <v>15.1022</v>
      </c>
      <c r="U13" s="188">
        <v>8.0760427999999995E-2</v>
      </c>
      <c r="V13" s="51">
        <v>114.8707</v>
      </c>
      <c r="W13" s="188">
        <v>0.61428181800000003</v>
      </c>
      <c r="X13" s="51">
        <v>0.94650000000000001</v>
      </c>
      <c r="Y13" s="51">
        <v>26</v>
      </c>
      <c r="Z13" s="51">
        <v>0.13900000000000001</v>
      </c>
      <c r="AA13" s="51">
        <v>161</v>
      </c>
      <c r="AB13" s="51">
        <v>0.86099999999999999</v>
      </c>
      <c r="AC13" s="178">
        <f t="shared" si="2"/>
        <v>57.096774193548384</v>
      </c>
      <c r="AD13" s="178">
        <f t="shared" si="3"/>
        <v>6.2333333333333334</v>
      </c>
      <c r="AE13" s="186" t="s">
        <v>337</v>
      </c>
      <c r="AF13" s="52">
        <f t="shared" si="0"/>
        <v>57.096774193548384</v>
      </c>
      <c r="AG13" s="52">
        <f t="shared" si="1"/>
        <v>6.2333333333333334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51">
        <v>264</v>
      </c>
      <c r="H14" s="51">
        <v>256</v>
      </c>
      <c r="I14" s="51">
        <v>0</v>
      </c>
      <c r="J14" s="51">
        <v>0</v>
      </c>
      <c r="K14" s="51">
        <v>143</v>
      </c>
      <c r="L14" s="51">
        <v>75</v>
      </c>
      <c r="M14" s="51">
        <v>36</v>
      </c>
      <c r="N14" s="51">
        <v>3</v>
      </c>
      <c r="O14" s="51">
        <v>7</v>
      </c>
      <c r="P14" s="51">
        <v>827</v>
      </c>
      <c r="Q14" s="51">
        <v>812</v>
      </c>
      <c r="R14" s="51">
        <v>3.0758000000000001</v>
      </c>
      <c r="S14" s="51">
        <v>256</v>
      </c>
      <c r="T14" s="51">
        <v>179.1523</v>
      </c>
      <c r="U14" s="188">
        <v>0.67860719700000005</v>
      </c>
      <c r="V14" s="51">
        <v>178.6446</v>
      </c>
      <c r="W14" s="188">
        <v>0.67668409100000004</v>
      </c>
      <c r="X14" s="51">
        <v>0.46970000000000001</v>
      </c>
      <c r="Y14" s="51">
        <v>50</v>
      </c>
      <c r="Z14" s="51">
        <v>0.18940000000000001</v>
      </c>
      <c r="AA14" s="51">
        <v>214</v>
      </c>
      <c r="AB14" s="51">
        <v>0.81059999999999999</v>
      </c>
      <c r="AC14" s="178">
        <f t="shared" si="2"/>
        <v>56.942496493688637</v>
      </c>
      <c r="AD14" s="178">
        <f t="shared" si="3"/>
        <v>5.5652173913043477</v>
      </c>
      <c r="AE14" s="186" t="s">
        <v>337</v>
      </c>
      <c r="AF14" s="52">
        <f t="shared" si="0"/>
        <v>87.311827956989248</v>
      </c>
      <c r="AG14" s="52">
        <f t="shared" si="1"/>
        <v>8.5333333333333332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51">
        <v>170</v>
      </c>
      <c r="H15" s="51">
        <v>165</v>
      </c>
      <c r="I15" s="51">
        <v>1</v>
      </c>
      <c r="J15" s="51">
        <v>0.58819999999999995</v>
      </c>
      <c r="K15" s="51">
        <v>79</v>
      </c>
      <c r="L15" s="51">
        <v>62</v>
      </c>
      <c r="M15" s="51">
        <v>22</v>
      </c>
      <c r="N15" s="51">
        <v>1</v>
      </c>
      <c r="O15" s="51">
        <v>6</v>
      </c>
      <c r="P15" s="51">
        <v>561</v>
      </c>
      <c r="Q15" s="51">
        <v>546</v>
      </c>
      <c r="R15" s="51">
        <v>3.2118000000000002</v>
      </c>
      <c r="S15" s="51">
        <v>165</v>
      </c>
      <c r="T15" s="51">
        <v>120.7332</v>
      </c>
      <c r="U15" s="188">
        <v>0.71019529400000003</v>
      </c>
      <c r="V15" s="51">
        <v>120.0975</v>
      </c>
      <c r="W15" s="188">
        <v>0.70645588199999998</v>
      </c>
      <c r="X15" s="51">
        <v>0.38240000000000002</v>
      </c>
      <c r="Y15" s="51">
        <v>57</v>
      </c>
      <c r="Z15" s="51">
        <v>0.33529999999999999</v>
      </c>
      <c r="AA15" s="51">
        <v>113</v>
      </c>
      <c r="AB15" s="51">
        <v>0.66469999999999996</v>
      </c>
      <c r="AC15" s="178">
        <f t="shared" si="2"/>
        <v>58.70967741935484</v>
      </c>
      <c r="AD15" s="178">
        <f t="shared" si="3"/>
        <v>5.5</v>
      </c>
      <c r="AE15" s="186" t="s">
        <v>337</v>
      </c>
      <c r="AF15" s="52">
        <f t="shared" si="0"/>
        <v>29.35483870967742</v>
      </c>
      <c r="AG15" s="52">
        <f t="shared" si="1"/>
        <v>2.75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51">
        <v>256</v>
      </c>
      <c r="H16" s="51">
        <v>246</v>
      </c>
      <c r="I16" s="51">
        <v>4</v>
      </c>
      <c r="J16" s="51">
        <v>1.5625</v>
      </c>
      <c r="K16" s="51">
        <v>130</v>
      </c>
      <c r="L16" s="51">
        <v>96</v>
      </c>
      <c r="M16" s="51">
        <v>21</v>
      </c>
      <c r="N16" s="51">
        <v>5</v>
      </c>
      <c r="O16" s="51">
        <v>4</v>
      </c>
      <c r="P16" s="51">
        <v>891</v>
      </c>
      <c r="Q16" s="51">
        <v>868</v>
      </c>
      <c r="R16" s="51">
        <v>3.3906000000000001</v>
      </c>
      <c r="S16" s="51">
        <v>246</v>
      </c>
      <c r="T16" s="51">
        <v>161.61179999999999</v>
      </c>
      <c r="U16" s="188">
        <v>0.63129609399999997</v>
      </c>
      <c r="V16" s="51">
        <v>160.69460000000001</v>
      </c>
      <c r="W16" s="188">
        <v>0.62771328100000001</v>
      </c>
      <c r="X16" s="51">
        <v>0.38669999999999999</v>
      </c>
      <c r="Y16" s="51">
        <v>0</v>
      </c>
      <c r="Z16" s="51">
        <v>0</v>
      </c>
      <c r="AA16" s="51">
        <v>256</v>
      </c>
      <c r="AB16" s="51">
        <v>1</v>
      </c>
      <c r="AC16" s="178">
        <f t="shared" si="2"/>
        <v>71.794871794871796</v>
      </c>
      <c r="AD16" s="178">
        <f t="shared" si="3"/>
        <v>6.3076923076923075</v>
      </c>
      <c r="AE16" s="186" t="s">
        <v>337</v>
      </c>
      <c r="AF16" s="52">
        <f t="shared" si="0"/>
        <v>46.666666666666664</v>
      </c>
      <c r="AG16" s="52">
        <f t="shared" si="1"/>
        <v>4.0999999999999996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51">
        <v>68</v>
      </c>
      <c r="H17" s="51">
        <v>67</v>
      </c>
      <c r="I17" s="51">
        <v>0</v>
      </c>
      <c r="J17" s="51">
        <v>0</v>
      </c>
      <c r="K17" s="51">
        <v>31</v>
      </c>
      <c r="L17" s="51">
        <v>31</v>
      </c>
      <c r="M17" s="51">
        <v>5</v>
      </c>
      <c r="N17" s="51">
        <v>0</v>
      </c>
      <c r="O17" s="51">
        <v>1</v>
      </c>
      <c r="P17" s="51">
        <v>219</v>
      </c>
      <c r="Q17" s="51">
        <v>219</v>
      </c>
      <c r="R17" s="51">
        <v>3.2206000000000001</v>
      </c>
      <c r="S17" s="51">
        <v>67</v>
      </c>
      <c r="T17" s="51">
        <v>40.103499999999997</v>
      </c>
      <c r="U17" s="188">
        <v>0.58975735299999998</v>
      </c>
      <c r="V17" s="51">
        <v>40.116100000000003</v>
      </c>
      <c r="W17" s="188">
        <v>0.58994264699999999</v>
      </c>
      <c r="X17" s="51">
        <v>0.44119999999999998</v>
      </c>
      <c r="Y17" s="51">
        <v>16</v>
      </c>
      <c r="Z17" s="51">
        <v>0.23530000000000001</v>
      </c>
      <c r="AA17" s="51">
        <v>52</v>
      </c>
      <c r="AB17" s="51">
        <v>0.76470000000000005</v>
      </c>
      <c r="AC17" s="178">
        <f t="shared" si="2"/>
        <v>70.645161290322577</v>
      </c>
      <c r="AD17" s="178">
        <f t="shared" si="3"/>
        <v>6.7</v>
      </c>
      <c r="AE17" s="186" t="s">
        <v>337</v>
      </c>
      <c r="AF17" s="52">
        <f t="shared" si="0"/>
        <v>70.645161290322577</v>
      </c>
      <c r="AG17" s="52">
        <f t="shared" si="1"/>
        <v>6.7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51">
        <v>206</v>
      </c>
      <c r="H18" s="51">
        <v>199</v>
      </c>
      <c r="I18" s="51">
        <v>2</v>
      </c>
      <c r="J18" s="51">
        <v>0.97089999999999999</v>
      </c>
      <c r="K18" s="51">
        <v>133</v>
      </c>
      <c r="L18" s="51">
        <v>56</v>
      </c>
      <c r="M18" s="51">
        <v>14</v>
      </c>
      <c r="N18" s="51">
        <v>0</v>
      </c>
      <c r="O18" s="51">
        <v>3</v>
      </c>
      <c r="P18" s="51">
        <v>644</v>
      </c>
      <c r="Q18" s="51">
        <v>632</v>
      </c>
      <c r="R18" s="51">
        <v>3.0680000000000001</v>
      </c>
      <c r="S18" s="51">
        <v>199</v>
      </c>
      <c r="T18" s="51">
        <v>15.3659</v>
      </c>
      <c r="U18" s="188">
        <v>7.4591747999999999E-2</v>
      </c>
      <c r="V18" s="51">
        <v>105.2285</v>
      </c>
      <c r="W18" s="188">
        <v>0.51081796099999999</v>
      </c>
      <c r="X18" s="51">
        <v>0.93689999999999996</v>
      </c>
      <c r="Y18" s="51">
        <v>21</v>
      </c>
      <c r="Z18" s="51">
        <v>0.1019</v>
      </c>
      <c r="AA18" s="51">
        <v>185</v>
      </c>
      <c r="AB18" s="51">
        <v>0.89810000000000001</v>
      </c>
      <c r="AC18" s="178">
        <f t="shared" si="2"/>
        <v>65.764828303850152</v>
      </c>
      <c r="AD18" s="178">
        <f t="shared" si="3"/>
        <v>6.419354838709677</v>
      </c>
      <c r="AE18" s="186" t="s">
        <v>337</v>
      </c>
      <c r="AF18" s="52">
        <f t="shared" si="0"/>
        <v>67.956989247311824</v>
      </c>
      <c r="AG18" s="52">
        <f t="shared" si="1"/>
        <v>6.6333333333333337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51">
        <v>86</v>
      </c>
      <c r="H19" s="51">
        <v>81</v>
      </c>
      <c r="I19" s="51">
        <v>2</v>
      </c>
      <c r="J19" s="51">
        <v>2.3256000000000001</v>
      </c>
      <c r="K19" s="51">
        <v>40</v>
      </c>
      <c r="L19" s="51">
        <v>30</v>
      </c>
      <c r="M19" s="51">
        <v>12</v>
      </c>
      <c r="N19" s="51">
        <v>1</v>
      </c>
      <c r="O19" s="51">
        <v>3</v>
      </c>
      <c r="P19" s="51">
        <v>235</v>
      </c>
      <c r="Q19" s="51">
        <v>229</v>
      </c>
      <c r="R19" s="51">
        <v>2.6627999999999998</v>
      </c>
      <c r="S19" s="51">
        <v>81</v>
      </c>
      <c r="T19" s="51">
        <v>63.239400000000003</v>
      </c>
      <c r="U19" s="188">
        <v>0.73534186000000001</v>
      </c>
      <c r="V19" s="51">
        <v>64.265900000000002</v>
      </c>
      <c r="W19" s="188">
        <v>0.74727790699999996</v>
      </c>
      <c r="X19" s="51">
        <v>0.36049999999999999</v>
      </c>
      <c r="Y19" s="51">
        <v>10</v>
      </c>
      <c r="Z19" s="51">
        <v>0.1163</v>
      </c>
      <c r="AA19" s="51">
        <v>76</v>
      </c>
      <c r="AB19" s="51">
        <v>0.88370000000000004</v>
      </c>
      <c r="AC19" s="178">
        <f t="shared" si="2"/>
        <v>33.577712609970675</v>
      </c>
      <c r="AD19" s="178">
        <f t="shared" si="3"/>
        <v>3.6818181818181817</v>
      </c>
      <c r="AE19" s="187" t="s">
        <v>337</v>
      </c>
      <c r="AF19" s="52">
        <f t="shared" si="0"/>
        <v>73.870967741935488</v>
      </c>
      <c r="AG19" s="52">
        <f t="shared" si="1"/>
        <v>8.1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51">
        <v>83</v>
      </c>
      <c r="H20" s="51">
        <v>83</v>
      </c>
      <c r="I20" s="51">
        <v>1</v>
      </c>
      <c r="J20" s="51">
        <v>1.2048000000000001</v>
      </c>
      <c r="K20" s="51">
        <v>49</v>
      </c>
      <c r="L20" s="51">
        <v>24</v>
      </c>
      <c r="M20" s="51">
        <v>8</v>
      </c>
      <c r="N20" s="51">
        <v>0</v>
      </c>
      <c r="O20" s="51">
        <v>2</v>
      </c>
      <c r="P20" s="51">
        <v>369</v>
      </c>
      <c r="Q20" s="51">
        <v>365</v>
      </c>
      <c r="R20" s="51">
        <v>4.3975999999999997</v>
      </c>
      <c r="S20" s="51">
        <v>83</v>
      </c>
      <c r="T20" s="51">
        <v>52.788600000000002</v>
      </c>
      <c r="U20" s="188">
        <v>0.63600722899999995</v>
      </c>
      <c r="V20" s="51">
        <v>53.040900000000001</v>
      </c>
      <c r="W20" s="188">
        <v>0.63904698800000004</v>
      </c>
      <c r="X20" s="51">
        <v>0.59040000000000004</v>
      </c>
      <c r="Y20" s="51">
        <v>7</v>
      </c>
      <c r="Z20" s="51">
        <v>8.43E-2</v>
      </c>
      <c r="AA20" s="51">
        <v>76</v>
      </c>
      <c r="AB20" s="51">
        <v>0.91569999999999996</v>
      </c>
      <c r="AC20" s="178">
        <f t="shared" si="2"/>
        <v>84.10138248847926</v>
      </c>
      <c r="AD20" s="178">
        <f t="shared" si="3"/>
        <v>5.9285714285714288</v>
      </c>
      <c r="AE20" s="187" t="s">
        <v>337</v>
      </c>
      <c r="AF20" s="52">
        <f t="shared" si="0"/>
        <v>117.74193548387096</v>
      </c>
      <c r="AG20" s="52">
        <f t="shared" si="1"/>
        <v>8.3000000000000007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5970</v>
      </c>
      <c r="H21" s="54">
        <f t="shared" ref="H21:S21" si="4">SUM(H5:H20)</f>
        <v>5688</v>
      </c>
      <c r="I21" s="54">
        <f t="shared" si="4"/>
        <v>148</v>
      </c>
      <c r="J21" s="54">
        <f t="shared" si="4"/>
        <v>19.101900000000001</v>
      </c>
      <c r="K21" s="54">
        <f t="shared" si="4"/>
        <v>1785</v>
      </c>
      <c r="L21" s="54">
        <f t="shared" si="4"/>
        <v>1037</v>
      </c>
      <c r="M21" s="54">
        <f t="shared" si="4"/>
        <v>558</v>
      </c>
      <c r="N21" s="54">
        <f t="shared" si="4"/>
        <v>70</v>
      </c>
      <c r="O21" s="54">
        <f t="shared" si="4"/>
        <v>152</v>
      </c>
      <c r="P21" s="54">
        <f t="shared" si="4"/>
        <v>13942</v>
      </c>
      <c r="Q21" s="55">
        <f t="shared" si="4"/>
        <v>22424</v>
      </c>
      <c r="R21" s="55"/>
      <c r="S21" s="55">
        <f t="shared" si="4"/>
        <v>5688</v>
      </c>
      <c r="T21" s="55">
        <f>+Q21/G21</f>
        <v>3.7561139028475714</v>
      </c>
      <c r="U21" s="190">
        <f>+S21/G21</f>
        <v>0.95276381909547736</v>
      </c>
      <c r="V21" s="55">
        <f>SUM(V5:V20)</f>
        <v>2954.0654</v>
      </c>
      <c r="W21" s="188"/>
      <c r="X21" s="51"/>
      <c r="Y21" s="51"/>
      <c r="Z21" s="51"/>
      <c r="AA21" s="51"/>
      <c r="AB21" s="51"/>
      <c r="AC21" s="51"/>
      <c r="AD21" s="51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1:V1"/>
    <mergeCell ref="A21:C21"/>
  </mergeCells>
  <conditionalFormatting sqref="U5 W5">
    <cfRule type="cellIs" dxfId="99" priority="7" operator="lessThan">
      <formula>1.6</formula>
    </cfRule>
  </conditionalFormatting>
  <conditionalFormatting sqref="U6 W6">
    <cfRule type="cellIs" dxfId="98" priority="6" operator="lessThan">
      <formula>1</formula>
    </cfRule>
  </conditionalFormatting>
  <conditionalFormatting sqref="U7:U10">
    <cfRule type="cellIs" dxfId="97" priority="5" operator="lessThan">
      <formula>0.6</formula>
    </cfRule>
  </conditionalFormatting>
  <conditionalFormatting sqref="W7:W10">
    <cfRule type="cellIs" dxfId="96" priority="4" operator="lessThan">
      <formula>0.6</formula>
    </cfRule>
  </conditionalFormatting>
  <conditionalFormatting sqref="U11 W11">
    <cfRule type="cellIs" dxfId="95" priority="3" operator="lessThan">
      <formula>0.8</formula>
    </cfRule>
  </conditionalFormatting>
  <conditionalFormatting sqref="U12:U20">
    <cfRule type="cellIs" dxfId="94" priority="2" operator="lessThan">
      <formula>0.6</formula>
    </cfRule>
  </conditionalFormatting>
  <conditionalFormatting sqref="W12:W20">
    <cfRule type="cellIs" dxfId="93" priority="1" operator="lessThan">
      <formula>0.6</formula>
    </cfRule>
  </conditionalFormatting>
  <pageMargins left="0.31496062992125984" right="0.31496062992125984" top="0.74803149606299213" bottom="0.55118110236220474" header="0.31496062992125984" footer="0.31496062992125984"/>
  <pageSetup paperSize="9" scale="63" fitToWidth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zoomScale="90" zoomScaleNormal="90" workbookViewId="0">
      <selection activeCell="A24" sqref="A24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7" width="15.7109375" hidden="1" customWidth="1"/>
    <col min="18" max="18" width="12.85546875" hidden="1" customWidth="1"/>
    <col min="19" max="19" width="16.7109375" hidden="1" customWidth="1"/>
    <col min="20" max="20" width="11.140625" hidden="1" customWidth="1"/>
    <col min="21" max="21" width="12.5703125" style="21" bestFit="1" customWidth="1"/>
    <col min="22" max="22" width="14.28515625" hidden="1" customWidth="1"/>
    <col min="23" max="23" width="9.140625" style="21"/>
    <col min="24" max="28" width="0" hidden="1" customWidth="1"/>
  </cols>
  <sheetData>
    <row r="1" spans="1:33" ht="22.5">
      <c r="A1" s="301" t="s">
        <v>342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31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89" t="s">
        <v>329</v>
      </c>
      <c r="V4" s="56" t="s">
        <v>141</v>
      </c>
      <c r="W4" s="18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36" customFormat="1" ht="38.25" thickBot="1">
      <c r="A5" s="231">
        <v>1</v>
      </c>
      <c r="B5" s="231">
        <v>10660</v>
      </c>
      <c r="C5" s="238" t="s">
        <v>375</v>
      </c>
      <c r="D5" s="232" t="s">
        <v>116</v>
      </c>
      <c r="E5" s="232">
        <v>522</v>
      </c>
      <c r="F5" s="244">
        <v>532</v>
      </c>
      <c r="G5" s="232">
        <v>2317</v>
      </c>
      <c r="H5" s="232">
        <v>2119</v>
      </c>
      <c r="I5" s="232">
        <v>110</v>
      </c>
      <c r="J5" s="232">
        <v>4.6708999999999996</v>
      </c>
      <c r="K5" s="232">
        <v>0</v>
      </c>
      <c r="L5" s="232">
        <v>0</v>
      </c>
      <c r="M5" s="232">
        <v>0</v>
      </c>
      <c r="N5" s="232">
        <v>0</v>
      </c>
      <c r="O5" s="232">
        <v>0</v>
      </c>
      <c r="P5" s="232"/>
      <c r="Q5" s="232">
        <v>9042</v>
      </c>
      <c r="R5" s="232">
        <v>3.8395000000000001</v>
      </c>
      <c r="S5" s="232">
        <v>2119</v>
      </c>
      <c r="T5" s="232"/>
      <c r="U5" s="233">
        <v>1.47</v>
      </c>
      <c r="V5" s="232"/>
      <c r="W5" s="233">
        <v>1.48</v>
      </c>
      <c r="X5" s="232"/>
      <c r="Y5" s="232">
        <v>0</v>
      </c>
      <c r="Z5" s="232">
        <v>0</v>
      </c>
      <c r="AA5" s="232">
        <v>0</v>
      </c>
      <c r="AB5" s="232">
        <v>0</v>
      </c>
      <c r="AC5" s="234">
        <f>+(Q5*100)/(F5*$AC$3)</f>
        <v>54.826582585495999</v>
      </c>
      <c r="AD5" s="234">
        <f>+H5/F5</f>
        <v>3.9830827067669174</v>
      </c>
      <c r="AE5" s="235" t="s">
        <v>335</v>
      </c>
      <c r="AF5" s="234">
        <f>+(Q5*100)/(E5*$AC$3)</f>
        <v>55.876900259547646</v>
      </c>
      <c r="AG5" s="234">
        <f>+H5/E5</f>
        <v>4.0593869731800769</v>
      </c>
    </row>
    <row r="6" spans="1:33" ht="38.25" thickBot="1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984</v>
      </c>
      <c r="H6" s="51">
        <v>942</v>
      </c>
      <c r="I6" s="51">
        <v>29</v>
      </c>
      <c r="J6" s="51">
        <v>2.9472</v>
      </c>
      <c r="K6" s="51">
        <v>413</v>
      </c>
      <c r="L6" s="51">
        <v>241</v>
      </c>
      <c r="M6" s="51">
        <v>218</v>
      </c>
      <c r="N6" s="51">
        <v>49</v>
      </c>
      <c r="O6" s="51">
        <v>63</v>
      </c>
      <c r="P6" s="51">
        <v>4915</v>
      </c>
      <c r="Q6" s="51">
        <v>4748</v>
      </c>
      <c r="R6" s="51">
        <v>4.8251999999999997</v>
      </c>
      <c r="S6" s="51">
        <v>942</v>
      </c>
      <c r="T6" s="51">
        <v>0</v>
      </c>
      <c r="U6" s="188">
        <v>0</v>
      </c>
      <c r="V6" s="51">
        <v>1004.2501999999999</v>
      </c>
      <c r="W6" s="188">
        <v>1.0205794720000001</v>
      </c>
      <c r="X6" s="51">
        <v>1</v>
      </c>
      <c r="Y6" s="51">
        <v>595</v>
      </c>
      <c r="Z6" s="51">
        <v>0.60470000000000002</v>
      </c>
      <c r="AA6" s="51">
        <v>389</v>
      </c>
      <c r="AB6" s="51">
        <v>0.39529999999999998</v>
      </c>
      <c r="AC6" s="52">
        <f>+(Q6*100)/(F6*$AC$3)</f>
        <v>75.8224209517726</v>
      </c>
      <c r="AD6" s="52">
        <f>+H6/F6</f>
        <v>4.6633663366336631</v>
      </c>
      <c r="AE6" s="185" t="s">
        <v>336</v>
      </c>
      <c r="AF6" s="52">
        <f t="shared" ref="AF6:AF20" si="0">+(Q6*100)/(E6*$AC$3)</f>
        <v>85.089605734767019</v>
      </c>
      <c r="AG6" s="52">
        <f t="shared" ref="AG6:AG20" si="1">+H6/E6</f>
        <v>5.2333333333333334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51">
        <v>261</v>
      </c>
      <c r="H7" s="51">
        <v>245</v>
      </c>
      <c r="I7" s="51">
        <v>2</v>
      </c>
      <c r="J7" s="51">
        <v>0.76629999999999998</v>
      </c>
      <c r="K7" s="51">
        <v>149</v>
      </c>
      <c r="L7" s="51">
        <v>71</v>
      </c>
      <c r="M7" s="51">
        <v>34</v>
      </c>
      <c r="N7" s="51">
        <v>5</v>
      </c>
      <c r="O7" s="51">
        <v>2</v>
      </c>
      <c r="P7" s="51">
        <v>895</v>
      </c>
      <c r="Q7" s="51">
        <v>874</v>
      </c>
      <c r="R7" s="51">
        <v>3.3487</v>
      </c>
      <c r="S7" s="51">
        <v>245</v>
      </c>
      <c r="T7" s="51">
        <v>162.52430000000001</v>
      </c>
      <c r="U7" s="188">
        <v>0.62269846699999998</v>
      </c>
      <c r="V7" s="51">
        <v>161.1156</v>
      </c>
      <c r="W7" s="188">
        <v>0.61730114899999999</v>
      </c>
      <c r="X7" s="51">
        <v>0.4138</v>
      </c>
      <c r="Y7" s="51">
        <v>25</v>
      </c>
      <c r="Z7" s="51">
        <v>9.5799999999999996E-2</v>
      </c>
      <c r="AA7" s="51">
        <v>236</v>
      </c>
      <c r="AB7" s="51">
        <v>0.9042</v>
      </c>
      <c r="AC7" s="178">
        <f t="shared" ref="AC7:AC20" si="2">+(Q7*100)/(F7*$AC$3)</f>
        <v>93.978494623655919</v>
      </c>
      <c r="AD7" s="178">
        <f t="shared" ref="AD7:AD20" si="3">+H7/F7</f>
        <v>8.1666666666666661</v>
      </c>
      <c r="AE7" s="185" t="s">
        <v>337</v>
      </c>
      <c r="AF7" s="52">
        <f t="shared" si="0"/>
        <v>93.978494623655919</v>
      </c>
      <c r="AG7" s="52">
        <f t="shared" si="1"/>
        <v>8.1666666666666661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51">
        <v>233</v>
      </c>
      <c r="H8" s="51">
        <v>231</v>
      </c>
      <c r="I8" s="51">
        <v>4</v>
      </c>
      <c r="J8" s="51">
        <v>1.7166999999999999</v>
      </c>
      <c r="K8" s="51">
        <v>126</v>
      </c>
      <c r="L8" s="51">
        <v>68</v>
      </c>
      <c r="M8" s="51">
        <v>24</v>
      </c>
      <c r="N8" s="51">
        <v>6</v>
      </c>
      <c r="O8" s="51">
        <v>9</v>
      </c>
      <c r="P8" s="51">
        <v>1047</v>
      </c>
      <c r="Q8" s="51">
        <v>1044</v>
      </c>
      <c r="R8" s="51">
        <v>4.4806999999999997</v>
      </c>
      <c r="S8" s="51">
        <v>231</v>
      </c>
      <c r="T8" s="51">
        <v>0.59570000000000001</v>
      </c>
      <c r="U8" s="188">
        <v>2.556652E-3</v>
      </c>
      <c r="V8" s="51">
        <v>187.5857</v>
      </c>
      <c r="W8" s="188">
        <v>0.805088841</v>
      </c>
      <c r="X8" s="51">
        <v>1</v>
      </c>
      <c r="Y8" s="51">
        <v>57</v>
      </c>
      <c r="Z8" s="51">
        <v>0.24460000000000001</v>
      </c>
      <c r="AA8" s="51">
        <v>176</v>
      </c>
      <c r="AB8" s="51">
        <v>0.75539999999999996</v>
      </c>
      <c r="AC8" s="178">
        <f t="shared" si="2"/>
        <v>93.548387096774192</v>
      </c>
      <c r="AD8" s="178">
        <f t="shared" si="3"/>
        <v>6.416666666666667</v>
      </c>
      <c r="AE8" s="186" t="s">
        <v>337</v>
      </c>
      <c r="AF8" s="52">
        <f t="shared" si="0"/>
        <v>56.12903225806452</v>
      </c>
      <c r="AG8" s="52">
        <f t="shared" si="1"/>
        <v>3.85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51">
        <v>183</v>
      </c>
      <c r="H9" s="51">
        <v>179</v>
      </c>
      <c r="I9" s="51">
        <v>1</v>
      </c>
      <c r="J9" s="51">
        <v>0.5464</v>
      </c>
      <c r="K9" s="51">
        <v>101</v>
      </c>
      <c r="L9" s="51">
        <v>68</v>
      </c>
      <c r="M9" s="51">
        <v>13</v>
      </c>
      <c r="N9" s="51">
        <v>1</v>
      </c>
      <c r="O9" s="51">
        <v>0</v>
      </c>
      <c r="P9" s="51">
        <v>586</v>
      </c>
      <c r="Q9" s="51">
        <v>577</v>
      </c>
      <c r="R9" s="51">
        <v>3.153</v>
      </c>
      <c r="S9" s="51">
        <v>179</v>
      </c>
      <c r="T9" s="51">
        <v>96.984099999999998</v>
      </c>
      <c r="U9" s="188">
        <v>0.52996776000000001</v>
      </c>
      <c r="V9" s="51">
        <v>96.910899999999998</v>
      </c>
      <c r="W9" s="188">
        <v>0.52956776000000005</v>
      </c>
      <c r="X9" s="51">
        <v>0.50819999999999999</v>
      </c>
      <c r="Y9" s="51">
        <v>1</v>
      </c>
      <c r="Z9" s="51">
        <v>5.4999999999999997E-3</v>
      </c>
      <c r="AA9" s="51">
        <v>182</v>
      </c>
      <c r="AB9" s="51">
        <v>0.99450000000000005</v>
      </c>
      <c r="AC9" s="178">
        <f t="shared" si="2"/>
        <v>51.702508960573475</v>
      </c>
      <c r="AD9" s="178">
        <f t="shared" si="3"/>
        <v>4.9722222222222223</v>
      </c>
      <c r="AE9" s="186" t="s">
        <v>337</v>
      </c>
      <c r="AF9" s="52">
        <f t="shared" si="0"/>
        <v>62.043010752688176</v>
      </c>
      <c r="AG9" s="52">
        <f t="shared" si="1"/>
        <v>5.9666666666666668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51">
        <v>142</v>
      </c>
      <c r="H10" s="51">
        <v>141</v>
      </c>
      <c r="I10" s="51">
        <v>3</v>
      </c>
      <c r="J10" s="51">
        <v>2.1126999999999998</v>
      </c>
      <c r="K10" s="51">
        <v>71</v>
      </c>
      <c r="L10" s="51">
        <v>51</v>
      </c>
      <c r="M10" s="51">
        <v>17</v>
      </c>
      <c r="N10" s="51">
        <v>0</v>
      </c>
      <c r="O10" s="51">
        <v>3</v>
      </c>
      <c r="P10" s="51">
        <v>497</v>
      </c>
      <c r="Q10" s="51">
        <v>493</v>
      </c>
      <c r="R10" s="51">
        <v>3.4718</v>
      </c>
      <c r="S10" s="51">
        <v>141</v>
      </c>
      <c r="T10" s="51">
        <v>91.995900000000006</v>
      </c>
      <c r="U10" s="188">
        <v>0.64785845099999995</v>
      </c>
      <c r="V10" s="51">
        <v>91.787000000000006</v>
      </c>
      <c r="W10" s="188">
        <v>0.64638732399999999</v>
      </c>
      <c r="X10" s="51">
        <v>0.47889999999999999</v>
      </c>
      <c r="Y10" s="51">
        <v>12</v>
      </c>
      <c r="Z10" s="51">
        <v>8.4500000000000006E-2</v>
      </c>
      <c r="AA10" s="51">
        <v>130</v>
      </c>
      <c r="AB10" s="51">
        <v>0.91549999999999998</v>
      </c>
      <c r="AC10" s="178">
        <f t="shared" si="2"/>
        <v>56.797235023041473</v>
      </c>
      <c r="AD10" s="178">
        <f t="shared" si="3"/>
        <v>5.0357142857142856</v>
      </c>
      <c r="AE10" s="186" t="s">
        <v>337</v>
      </c>
      <c r="AF10" s="52">
        <f t="shared" si="0"/>
        <v>53.01075268817204</v>
      </c>
      <c r="AG10" s="52">
        <f t="shared" si="1"/>
        <v>4.7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51">
        <v>383</v>
      </c>
      <c r="H11" s="51">
        <v>347</v>
      </c>
      <c r="I11" s="51">
        <v>0</v>
      </c>
      <c r="J11" s="51">
        <v>0</v>
      </c>
      <c r="K11" s="51">
        <v>217</v>
      </c>
      <c r="L11" s="51">
        <v>106</v>
      </c>
      <c r="M11" s="51">
        <v>53</v>
      </c>
      <c r="N11" s="51">
        <v>3</v>
      </c>
      <c r="O11" s="51">
        <v>4</v>
      </c>
      <c r="P11" s="51">
        <v>1130</v>
      </c>
      <c r="Q11" s="51">
        <v>1094</v>
      </c>
      <c r="R11" s="51">
        <v>2.8563999999999998</v>
      </c>
      <c r="S11" s="51">
        <v>347</v>
      </c>
      <c r="T11" s="51">
        <v>7.2416999999999998</v>
      </c>
      <c r="U11" s="188">
        <v>1.8907832999999999E-2</v>
      </c>
      <c r="V11" s="51">
        <v>226.32759999999999</v>
      </c>
      <c r="W11" s="188">
        <v>0.59093368099999999</v>
      </c>
      <c r="X11" s="51">
        <v>0.98170000000000002</v>
      </c>
      <c r="Y11" s="51">
        <v>244</v>
      </c>
      <c r="Z11" s="51">
        <v>0.6371</v>
      </c>
      <c r="AA11" s="51">
        <v>139</v>
      </c>
      <c r="AB11" s="51">
        <v>0.3629</v>
      </c>
      <c r="AC11" s="178">
        <f t="shared" si="2"/>
        <v>88.225806451612897</v>
      </c>
      <c r="AD11" s="178">
        <f t="shared" si="3"/>
        <v>8.6750000000000007</v>
      </c>
      <c r="AE11" s="185" t="s">
        <v>338</v>
      </c>
      <c r="AF11" s="52">
        <f t="shared" si="0"/>
        <v>58.817204301075272</v>
      </c>
      <c r="AG11" s="52">
        <f t="shared" si="1"/>
        <v>5.7833333333333332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51">
        <v>198</v>
      </c>
      <c r="H12" s="51">
        <v>192</v>
      </c>
      <c r="I12" s="51">
        <v>1</v>
      </c>
      <c r="J12" s="51">
        <v>0.50509999999999999</v>
      </c>
      <c r="K12" s="51">
        <v>123</v>
      </c>
      <c r="L12" s="51">
        <v>49</v>
      </c>
      <c r="M12" s="51">
        <v>19</v>
      </c>
      <c r="N12" s="51">
        <v>4</v>
      </c>
      <c r="O12" s="51">
        <v>3</v>
      </c>
      <c r="P12" s="51">
        <v>720</v>
      </c>
      <c r="Q12" s="51">
        <v>712</v>
      </c>
      <c r="R12" s="51">
        <v>3.5960000000000001</v>
      </c>
      <c r="S12" s="51">
        <v>192</v>
      </c>
      <c r="T12" s="51">
        <v>112.3533</v>
      </c>
      <c r="U12" s="188">
        <v>0.56744090899999999</v>
      </c>
      <c r="V12" s="51">
        <v>112.3867</v>
      </c>
      <c r="W12" s="188">
        <v>0.56760959600000005</v>
      </c>
      <c r="X12" s="51">
        <v>0.54549999999999998</v>
      </c>
      <c r="Y12" s="51">
        <v>36</v>
      </c>
      <c r="Z12" s="51">
        <v>0.18179999999999999</v>
      </c>
      <c r="AA12" s="51">
        <v>162</v>
      </c>
      <c r="AB12" s="51">
        <v>0.81820000000000004</v>
      </c>
      <c r="AC12" s="178">
        <f t="shared" si="2"/>
        <v>63.799283154121866</v>
      </c>
      <c r="AD12" s="178">
        <f t="shared" si="3"/>
        <v>5.333333333333333</v>
      </c>
      <c r="AE12" s="186" t="s">
        <v>337</v>
      </c>
      <c r="AF12" s="52">
        <f t="shared" si="0"/>
        <v>76.55913978494624</v>
      </c>
      <c r="AG12" s="52">
        <f t="shared" si="1"/>
        <v>6.4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51">
        <v>195</v>
      </c>
      <c r="H13" s="51">
        <v>192</v>
      </c>
      <c r="I13" s="51">
        <v>1</v>
      </c>
      <c r="J13" s="51">
        <v>0.51280000000000003</v>
      </c>
      <c r="K13" s="51">
        <v>113</v>
      </c>
      <c r="L13" s="51">
        <v>58</v>
      </c>
      <c r="M13" s="51">
        <v>19</v>
      </c>
      <c r="N13" s="51">
        <v>3</v>
      </c>
      <c r="O13" s="51">
        <v>2</v>
      </c>
      <c r="P13" s="51">
        <v>705</v>
      </c>
      <c r="Q13" s="51">
        <v>690</v>
      </c>
      <c r="R13" s="51">
        <v>3.5385</v>
      </c>
      <c r="S13" s="51">
        <v>192</v>
      </c>
      <c r="T13" s="51">
        <v>115.4247</v>
      </c>
      <c r="U13" s="188">
        <v>0.59192153800000002</v>
      </c>
      <c r="V13" s="51">
        <v>116.8484</v>
      </c>
      <c r="W13" s="188">
        <v>0.59922256399999996</v>
      </c>
      <c r="X13" s="51">
        <v>0.5333</v>
      </c>
      <c r="Y13" s="51">
        <v>33</v>
      </c>
      <c r="Z13" s="51">
        <v>0.16919999999999999</v>
      </c>
      <c r="AA13" s="51">
        <v>162</v>
      </c>
      <c r="AB13" s="51">
        <v>0.83079999999999998</v>
      </c>
      <c r="AC13" s="178">
        <f t="shared" si="2"/>
        <v>74.193548387096769</v>
      </c>
      <c r="AD13" s="178">
        <f t="shared" si="3"/>
        <v>6.4</v>
      </c>
      <c r="AE13" s="186" t="s">
        <v>337</v>
      </c>
      <c r="AF13" s="52">
        <f t="shared" si="0"/>
        <v>74.193548387096769</v>
      </c>
      <c r="AG13" s="52">
        <f t="shared" si="1"/>
        <v>6.4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51">
        <v>245</v>
      </c>
      <c r="H14" s="51">
        <v>238</v>
      </c>
      <c r="I14" s="51">
        <v>0</v>
      </c>
      <c r="J14" s="51">
        <v>0</v>
      </c>
      <c r="K14" s="51">
        <v>130</v>
      </c>
      <c r="L14" s="51">
        <v>74</v>
      </c>
      <c r="M14" s="51">
        <v>32</v>
      </c>
      <c r="N14" s="51">
        <v>3</v>
      </c>
      <c r="O14" s="51">
        <v>6</v>
      </c>
      <c r="P14" s="51">
        <v>810</v>
      </c>
      <c r="Q14" s="51">
        <v>797</v>
      </c>
      <c r="R14" s="51">
        <v>3.2530999999999999</v>
      </c>
      <c r="S14" s="51">
        <v>238</v>
      </c>
      <c r="T14" s="51">
        <v>164.03729999999999</v>
      </c>
      <c r="U14" s="188">
        <v>0.66954000000000002</v>
      </c>
      <c r="V14" s="51">
        <v>163.37029999999999</v>
      </c>
      <c r="W14" s="188">
        <v>0.66681755099999995</v>
      </c>
      <c r="X14" s="51">
        <v>0.43669999999999998</v>
      </c>
      <c r="Y14" s="51">
        <v>45</v>
      </c>
      <c r="Z14" s="51">
        <v>0.1837</v>
      </c>
      <c r="AA14" s="51">
        <v>200</v>
      </c>
      <c r="AB14" s="51">
        <v>0.81630000000000003</v>
      </c>
      <c r="AC14" s="178">
        <f t="shared" si="2"/>
        <v>55.890603085553998</v>
      </c>
      <c r="AD14" s="178">
        <f t="shared" si="3"/>
        <v>5.1739130434782608</v>
      </c>
      <c r="AE14" s="186" t="s">
        <v>337</v>
      </c>
      <c r="AF14" s="52">
        <f t="shared" si="0"/>
        <v>85.6989247311828</v>
      </c>
      <c r="AG14" s="52">
        <f t="shared" si="1"/>
        <v>7.9333333333333336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51">
        <v>137</v>
      </c>
      <c r="H15" s="51">
        <v>133</v>
      </c>
      <c r="I15" s="51">
        <v>1</v>
      </c>
      <c r="J15" s="51">
        <v>0.72989999999999999</v>
      </c>
      <c r="K15" s="51">
        <v>75</v>
      </c>
      <c r="L15" s="51">
        <v>37</v>
      </c>
      <c r="M15" s="51">
        <v>18</v>
      </c>
      <c r="N15" s="51">
        <v>4</v>
      </c>
      <c r="O15" s="51">
        <v>3</v>
      </c>
      <c r="P15" s="51">
        <v>524</v>
      </c>
      <c r="Q15" s="51">
        <v>509</v>
      </c>
      <c r="R15" s="51">
        <v>3.7153</v>
      </c>
      <c r="S15" s="51">
        <v>133</v>
      </c>
      <c r="T15" s="51">
        <v>95.231399999999994</v>
      </c>
      <c r="U15" s="188">
        <v>0.695119708</v>
      </c>
      <c r="V15" s="51">
        <v>95.188999999999993</v>
      </c>
      <c r="W15" s="188">
        <v>0.69481021899999995</v>
      </c>
      <c r="X15" s="51">
        <v>0.45989999999999998</v>
      </c>
      <c r="Y15" s="51">
        <v>28</v>
      </c>
      <c r="Z15" s="51">
        <v>0.2044</v>
      </c>
      <c r="AA15" s="51">
        <v>109</v>
      </c>
      <c r="AB15" s="51">
        <v>0.79559999999999997</v>
      </c>
      <c r="AC15" s="178">
        <f t="shared" si="2"/>
        <v>54.731182795698928</v>
      </c>
      <c r="AD15" s="178">
        <f t="shared" si="3"/>
        <v>4.4333333333333336</v>
      </c>
      <c r="AE15" s="186" t="s">
        <v>337</v>
      </c>
      <c r="AF15" s="52">
        <f t="shared" si="0"/>
        <v>27.365591397849464</v>
      </c>
      <c r="AG15" s="52">
        <f t="shared" si="1"/>
        <v>2.2166666666666668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51">
        <v>286</v>
      </c>
      <c r="H16" s="51">
        <v>266</v>
      </c>
      <c r="I16" s="51">
        <v>4</v>
      </c>
      <c r="J16" s="51">
        <v>1.3986000000000001</v>
      </c>
      <c r="K16" s="51">
        <v>141</v>
      </c>
      <c r="L16" s="51">
        <v>98</v>
      </c>
      <c r="M16" s="51">
        <v>34</v>
      </c>
      <c r="N16" s="51">
        <v>6</v>
      </c>
      <c r="O16" s="51">
        <v>7</v>
      </c>
      <c r="P16" s="51">
        <v>966</v>
      </c>
      <c r="Q16" s="51">
        <v>944</v>
      </c>
      <c r="R16" s="51">
        <v>3.3007</v>
      </c>
      <c r="S16" s="51">
        <v>266</v>
      </c>
      <c r="T16" s="51">
        <v>198.57249999999999</v>
      </c>
      <c r="U16" s="188">
        <v>0.69430944100000003</v>
      </c>
      <c r="V16" s="51">
        <v>197.5872</v>
      </c>
      <c r="W16" s="188">
        <v>0.69086433599999997</v>
      </c>
      <c r="X16" s="51">
        <v>0.30420000000000003</v>
      </c>
      <c r="Y16" s="51">
        <v>0</v>
      </c>
      <c r="Z16" s="51">
        <v>0</v>
      </c>
      <c r="AA16" s="51">
        <v>286</v>
      </c>
      <c r="AB16" s="51">
        <v>1</v>
      </c>
      <c r="AC16" s="178">
        <f t="shared" si="2"/>
        <v>78.081058726220022</v>
      </c>
      <c r="AD16" s="178">
        <f t="shared" si="3"/>
        <v>6.8205128205128203</v>
      </c>
      <c r="AE16" s="186" t="s">
        <v>337</v>
      </c>
      <c r="AF16" s="52">
        <f t="shared" si="0"/>
        <v>50.752688172043008</v>
      </c>
      <c r="AG16" s="52">
        <f t="shared" si="1"/>
        <v>4.4333333333333336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51">
        <v>44</v>
      </c>
      <c r="H17" s="51">
        <v>44</v>
      </c>
      <c r="I17" s="51">
        <v>0</v>
      </c>
      <c r="J17" s="51">
        <v>0</v>
      </c>
      <c r="K17" s="51">
        <v>23</v>
      </c>
      <c r="L17" s="51">
        <v>15</v>
      </c>
      <c r="M17" s="51">
        <v>5</v>
      </c>
      <c r="N17" s="51">
        <v>0</v>
      </c>
      <c r="O17" s="51">
        <v>1</v>
      </c>
      <c r="P17" s="51">
        <v>124</v>
      </c>
      <c r="Q17" s="51">
        <v>124</v>
      </c>
      <c r="R17" s="51">
        <v>2.8182</v>
      </c>
      <c r="S17" s="51">
        <v>44</v>
      </c>
      <c r="T17" s="51">
        <v>27.4285</v>
      </c>
      <c r="U17" s="188">
        <v>0.62337500000000001</v>
      </c>
      <c r="V17" s="51">
        <v>27.387799999999999</v>
      </c>
      <c r="W17" s="188">
        <v>0.62244999999999995</v>
      </c>
      <c r="X17" s="51">
        <v>0.52270000000000005</v>
      </c>
      <c r="Y17" s="51">
        <v>15</v>
      </c>
      <c r="Z17" s="51">
        <v>0.34089999999999998</v>
      </c>
      <c r="AA17" s="51">
        <v>29</v>
      </c>
      <c r="AB17" s="51">
        <v>0.65910000000000002</v>
      </c>
      <c r="AC17" s="178">
        <f t="shared" si="2"/>
        <v>40</v>
      </c>
      <c r="AD17" s="178">
        <f t="shared" si="3"/>
        <v>4.4000000000000004</v>
      </c>
      <c r="AE17" s="186" t="s">
        <v>337</v>
      </c>
      <c r="AF17" s="52">
        <f t="shared" si="0"/>
        <v>40</v>
      </c>
      <c r="AG17" s="52">
        <f t="shared" si="1"/>
        <v>4.4000000000000004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51">
        <v>186</v>
      </c>
      <c r="H18" s="51">
        <v>180</v>
      </c>
      <c r="I18" s="51">
        <v>1</v>
      </c>
      <c r="J18" s="51">
        <v>0.53759999999999997</v>
      </c>
      <c r="K18" s="51">
        <v>120</v>
      </c>
      <c r="L18" s="51">
        <v>53</v>
      </c>
      <c r="M18" s="51">
        <v>11</v>
      </c>
      <c r="N18" s="51">
        <v>1</v>
      </c>
      <c r="O18" s="51">
        <v>1</v>
      </c>
      <c r="P18" s="51">
        <v>611</v>
      </c>
      <c r="Q18" s="51">
        <v>604</v>
      </c>
      <c r="R18" s="51">
        <v>3.2473000000000001</v>
      </c>
      <c r="S18" s="51">
        <v>180</v>
      </c>
      <c r="T18" s="51">
        <v>8.7242999999999995</v>
      </c>
      <c r="U18" s="188">
        <v>4.6904838999999997E-2</v>
      </c>
      <c r="V18" s="51">
        <v>93.239900000000006</v>
      </c>
      <c r="W18" s="188">
        <v>0.50128978499999999</v>
      </c>
      <c r="X18" s="51">
        <v>0.9516</v>
      </c>
      <c r="Y18" s="51">
        <v>1</v>
      </c>
      <c r="Z18" s="51">
        <v>5.4000000000000003E-3</v>
      </c>
      <c r="AA18" s="51">
        <v>185</v>
      </c>
      <c r="AB18" s="51">
        <v>0.99460000000000004</v>
      </c>
      <c r="AC18" s="178">
        <f t="shared" si="2"/>
        <v>62.851196670135273</v>
      </c>
      <c r="AD18" s="178">
        <f t="shared" si="3"/>
        <v>5.806451612903226</v>
      </c>
      <c r="AE18" s="186" t="s">
        <v>337</v>
      </c>
      <c r="AF18" s="52">
        <f t="shared" si="0"/>
        <v>64.946236559139791</v>
      </c>
      <c r="AG18" s="52">
        <f t="shared" si="1"/>
        <v>6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51">
        <v>72</v>
      </c>
      <c r="H19" s="51">
        <v>72</v>
      </c>
      <c r="I19" s="51">
        <v>4</v>
      </c>
      <c r="J19" s="51">
        <v>5.5556000000000001</v>
      </c>
      <c r="K19" s="51">
        <v>29</v>
      </c>
      <c r="L19" s="51">
        <v>20</v>
      </c>
      <c r="M19" s="51">
        <v>15</v>
      </c>
      <c r="N19" s="51">
        <v>0</v>
      </c>
      <c r="O19" s="51">
        <v>8</v>
      </c>
      <c r="P19" s="51">
        <v>239</v>
      </c>
      <c r="Q19" s="51">
        <v>241</v>
      </c>
      <c r="R19" s="51">
        <v>3.3472</v>
      </c>
      <c r="S19" s="51">
        <v>72</v>
      </c>
      <c r="T19" s="51">
        <v>71.8857</v>
      </c>
      <c r="U19" s="188">
        <v>0.99841250000000004</v>
      </c>
      <c r="V19" s="51">
        <v>72.986099999999993</v>
      </c>
      <c r="W19" s="188">
        <v>1.0136958330000001</v>
      </c>
      <c r="X19" s="51">
        <v>0.375</v>
      </c>
      <c r="Y19" s="51">
        <v>10</v>
      </c>
      <c r="Z19" s="51">
        <v>0.1389</v>
      </c>
      <c r="AA19" s="51">
        <v>62</v>
      </c>
      <c r="AB19" s="51">
        <v>0.86109999999999998</v>
      </c>
      <c r="AC19" s="178">
        <f t="shared" si="2"/>
        <v>35.33724340175953</v>
      </c>
      <c r="AD19" s="178">
        <f t="shared" si="3"/>
        <v>3.2727272727272729</v>
      </c>
      <c r="AE19" s="187" t="s">
        <v>337</v>
      </c>
      <c r="AF19" s="52">
        <f t="shared" si="0"/>
        <v>77.741935483870961</v>
      </c>
      <c r="AG19" s="52">
        <f t="shared" si="1"/>
        <v>7.2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51">
        <v>73</v>
      </c>
      <c r="H20" s="51">
        <v>71</v>
      </c>
      <c r="I20" s="51">
        <v>0</v>
      </c>
      <c r="J20" s="51">
        <v>0</v>
      </c>
      <c r="K20" s="51">
        <v>42</v>
      </c>
      <c r="L20" s="51">
        <v>18</v>
      </c>
      <c r="M20" s="51">
        <v>9</v>
      </c>
      <c r="N20" s="51">
        <v>2</v>
      </c>
      <c r="O20" s="51">
        <v>2</v>
      </c>
      <c r="P20" s="51">
        <v>255</v>
      </c>
      <c r="Q20" s="51">
        <v>253</v>
      </c>
      <c r="R20" s="51">
        <v>3.4658000000000002</v>
      </c>
      <c r="S20" s="51">
        <v>71</v>
      </c>
      <c r="T20" s="51">
        <v>49.819699999999997</v>
      </c>
      <c r="U20" s="188">
        <v>0.68246164399999998</v>
      </c>
      <c r="V20" s="51">
        <v>49.512700000000002</v>
      </c>
      <c r="W20" s="188">
        <v>0.67825616399999999</v>
      </c>
      <c r="X20" s="51">
        <v>0.54790000000000005</v>
      </c>
      <c r="Y20" s="51">
        <v>4</v>
      </c>
      <c r="Z20" s="51">
        <v>5.4800000000000001E-2</v>
      </c>
      <c r="AA20" s="51">
        <v>69</v>
      </c>
      <c r="AB20" s="51">
        <v>0.94520000000000004</v>
      </c>
      <c r="AC20" s="178">
        <f t="shared" si="2"/>
        <v>58.294930875576036</v>
      </c>
      <c r="AD20" s="178">
        <f t="shared" si="3"/>
        <v>5.0714285714285712</v>
      </c>
      <c r="AE20" s="187" t="s">
        <v>337</v>
      </c>
      <c r="AF20" s="52">
        <f t="shared" si="0"/>
        <v>81.612903225806448</v>
      </c>
      <c r="AG20" s="52">
        <f t="shared" si="1"/>
        <v>7.1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5939</v>
      </c>
      <c r="H21" s="54">
        <f t="shared" ref="H21:S21" si="4">SUM(H5:H20)</f>
        <v>5592</v>
      </c>
      <c r="I21" s="54">
        <f t="shared" si="4"/>
        <v>161</v>
      </c>
      <c r="J21" s="54">
        <f t="shared" si="4"/>
        <v>21.9998</v>
      </c>
      <c r="K21" s="54">
        <f t="shared" si="4"/>
        <v>1873</v>
      </c>
      <c r="L21" s="54">
        <f t="shared" si="4"/>
        <v>1027</v>
      </c>
      <c r="M21" s="54">
        <f t="shared" si="4"/>
        <v>521</v>
      </c>
      <c r="N21" s="54">
        <f t="shared" si="4"/>
        <v>87</v>
      </c>
      <c r="O21" s="54">
        <f t="shared" si="4"/>
        <v>114</v>
      </c>
      <c r="P21" s="54">
        <f t="shared" si="4"/>
        <v>14024</v>
      </c>
      <c r="Q21" s="55">
        <f t="shared" si="4"/>
        <v>22746</v>
      </c>
      <c r="R21" s="55"/>
      <c r="S21" s="55">
        <f t="shared" si="4"/>
        <v>5592</v>
      </c>
      <c r="T21" s="55">
        <f>+Q21/G21</f>
        <v>3.8299376999494865</v>
      </c>
      <c r="U21" s="190">
        <f>+S21/G21</f>
        <v>0.94157265532918</v>
      </c>
      <c r="V21" s="55">
        <f>SUM(V5:V20)</f>
        <v>2696.4851000000003</v>
      </c>
      <c r="W21" s="188"/>
      <c r="X21" s="51"/>
      <c r="Y21" s="51"/>
      <c r="Z21" s="51"/>
      <c r="AA21" s="51"/>
      <c r="AB21" s="51"/>
      <c r="AC21" s="51"/>
      <c r="AD21" s="51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1:V1"/>
    <mergeCell ref="A21:C21"/>
  </mergeCells>
  <conditionalFormatting sqref="U5 W5">
    <cfRule type="cellIs" dxfId="92" priority="7" operator="lessThan">
      <formula>1.6</formula>
    </cfRule>
  </conditionalFormatting>
  <conditionalFormatting sqref="U6 W6">
    <cfRule type="cellIs" dxfId="91" priority="6" operator="lessThan">
      <formula>1</formula>
    </cfRule>
  </conditionalFormatting>
  <conditionalFormatting sqref="U7:U10">
    <cfRule type="cellIs" dxfId="90" priority="5" operator="lessThan">
      <formula>0.6</formula>
    </cfRule>
  </conditionalFormatting>
  <conditionalFormatting sqref="W7:W10">
    <cfRule type="cellIs" dxfId="89" priority="4" operator="lessThan">
      <formula>0.6</formula>
    </cfRule>
  </conditionalFormatting>
  <conditionalFormatting sqref="U11 W11">
    <cfRule type="cellIs" dxfId="88" priority="3" operator="lessThan">
      <formula>0.8</formula>
    </cfRule>
  </conditionalFormatting>
  <conditionalFormatting sqref="U12:U20">
    <cfRule type="cellIs" dxfId="87" priority="2" operator="lessThan">
      <formula>0.6</formula>
    </cfRule>
  </conditionalFormatting>
  <conditionalFormatting sqref="W12:W20">
    <cfRule type="cellIs" dxfId="86" priority="1" operator="lessThan">
      <formula>0.6</formula>
    </cfRule>
  </conditionalFormatting>
  <pageMargins left="0.31496062992125984" right="0.31496062992125984" top="0.74803149606299213" bottom="0.55118110236220474" header="0.31496062992125984" footer="0.31496062992125984"/>
  <pageSetup paperSize="9" scale="63" fitToWidth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opLeftCell="A10" zoomScale="90" zoomScaleNormal="90" workbookViewId="0">
      <selection activeCell="AJ6" sqref="AJ6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7" width="15.7109375" hidden="1" customWidth="1"/>
    <col min="18" max="18" width="12.85546875" hidden="1" customWidth="1"/>
    <col min="19" max="19" width="16.7109375" hidden="1" customWidth="1"/>
    <col min="20" max="20" width="11.140625" hidden="1" customWidth="1"/>
    <col min="21" max="21" width="12.5703125" style="21" bestFit="1" customWidth="1"/>
    <col min="22" max="22" width="14.28515625" hidden="1" customWidth="1"/>
    <col min="23" max="23" width="9.140625" style="21"/>
    <col min="24" max="28" width="0" hidden="1" customWidth="1"/>
  </cols>
  <sheetData>
    <row r="1" spans="1:33" ht="22.5">
      <c r="A1" s="301" t="s">
        <v>367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30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89" t="s">
        <v>329</v>
      </c>
      <c r="V4" s="56" t="s">
        <v>141</v>
      </c>
      <c r="W4" s="18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ht="38.25" thickBot="1">
      <c r="A5" s="50">
        <v>1</v>
      </c>
      <c r="B5" s="50">
        <v>10660</v>
      </c>
      <c r="C5" s="238" t="s">
        <v>375</v>
      </c>
      <c r="D5" s="51" t="s">
        <v>116</v>
      </c>
      <c r="E5" s="51">
        <v>522</v>
      </c>
      <c r="F5" s="244">
        <v>532</v>
      </c>
      <c r="G5" s="51">
        <v>473</v>
      </c>
      <c r="H5" s="51">
        <v>435</v>
      </c>
      <c r="I5" s="51">
        <v>20</v>
      </c>
      <c r="J5" s="51">
        <v>4.2194000000000003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/>
      <c r="Q5" s="51">
        <v>2724</v>
      </c>
      <c r="R5" s="51">
        <v>5.7468000000000004</v>
      </c>
      <c r="S5" s="51">
        <v>435</v>
      </c>
      <c r="T5" s="51"/>
      <c r="U5" s="188">
        <v>1.32</v>
      </c>
      <c r="V5" s="51"/>
      <c r="W5" s="188">
        <v>1.32</v>
      </c>
      <c r="X5" s="51"/>
      <c r="Y5" s="51">
        <v>0</v>
      </c>
      <c r="Z5" s="51">
        <v>0</v>
      </c>
      <c r="AA5" s="51">
        <v>0</v>
      </c>
      <c r="AB5" s="51">
        <v>0</v>
      </c>
      <c r="AC5" s="52">
        <f>+(Q5*100)/(F5*$AC$3)</f>
        <v>17.06766917293233</v>
      </c>
      <c r="AD5" s="52">
        <f>+H5/F5</f>
        <v>0.81766917293233088</v>
      </c>
      <c r="AE5" s="184" t="s">
        <v>335</v>
      </c>
      <c r="AF5" s="52">
        <f>+(Q5*100)/(E5*$AC$3)</f>
        <v>17.39463601532567</v>
      </c>
      <c r="AG5" s="52">
        <f>+H5/E5</f>
        <v>0.83333333333333337</v>
      </c>
    </row>
    <row r="6" spans="1:33" ht="38.25" thickBot="1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981</v>
      </c>
      <c r="H6" s="51">
        <v>938</v>
      </c>
      <c r="I6" s="51">
        <v>33</v>
      </c>
      <c r="J6" s="51">
        <v>3.3639000000000001</v>
      </c>
      <c r="K6" s="51">
        <v>425</v>
      </c>
      <c r="L6" s="51">
        <v>209</v>
      </c>
      <c r="M6" s="51">
        <v>250</v>
      </c>
      <c r="N6" s="51">
        <v>49</v>
      </c>
      <c r="O6" s="51">
        <v>48</v>
      </c>
      <c r="P6" s="51">
        <v>4904</v>
      </c>
      <c r="Q6" s="51">
        <v>4708</v>
      </c>
      <c r="R6" s="51">
        <v>4.7991999999999999</v>
      </c>
      <c r="S6" s="51">
        <v>938</v>
      </c>
      <c r="T6" s="51">
        <v>373.4796</v>
      </c>
      <c r="U6" s="188">
        <v>0.38071315</v>
      </c>
      <c r="V6" s="51">
        <v>949.7799</v>
      </c>
      <c r="W6" s="188">
        <v>0.96817522899999997</v>
      </c>
      <c r="X6" s="51">
        <v>0.7288</v>
      </c>
      <c r="Y6" s="51">
        <v>582</v>
      </c>
      <c r="Z6" s="51">
        <v>0.59330000000000005</v>
      </c>
      <c r="AA6" s="51">
        <v>399</v>
      </c>
      <c r="AB6" s="51">
        <v>0.40670000000000001</v>
      </c>
      <c r="AC6" s="52">
        <f>+(Q6*100)/(F6*$AC$3)</f>
        <v>77.689768976897696</v>
      </c>
      <c r="AD6" s="52">
        <f>+H6/F6</f>
        <v>4.6435643564356432</v>
      </c>
      <c r="AE6" s="185" t="s">
        <v>336</v>
      </c>
      <c r="AF6" s="52">
        <f t="shared" ref="AF6:AF20" si="0">+(Q6*100)/(E6*$AC$3)</f>
        <v>87.18518518518519</v>
      </c>
      <c r="AG6" s="52">
        <f t="shared" ref="AG6:AG20" si="1">+H6/E6</f>
        <v>5.2111111111111112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51">
        <v>263</v>
      </c>
      <c r="H7" s="51">
        <v>253</v>
      </c>
      <c r="I7" s="51">
        <v>3</v>
      </c>
      <c r="J7" s="51">
        <v>1.1407</v>
      </c>
      <c r="K7" s="51">
        <v>132</v>
      </c>
      <c r="L7" s="51">
        <v>92</v>
      </c>
      <c r="M7" s="51">
        <v>32</v>
      </c>
      <c r="N7" s="51">
        <v>2</v>
      </c>
      <c r="O7" s="51">
        <v>5</v>
      </c>
      <c r="P7" s="51">
        <v>763</v>
      </c>
      <c r="Q7" s="51">
        <v>747</v>
      </c>
      <c r="R7" s="51">
        <v>2.8403</v>
      </c>
      <c r="S7" s="51">
        <v>253</v>
      </c>
      <c r="T7" s="51">
        <v>172.69659999999999</v>
      </c>
      <c r="U7" s="188">
        <v>0.65664106499999997</v>
      </c>
      <c r="V7" s="51">
        <v>170.90710000000001</v>
      </c>
      <c r="W7" s="188">
        <v>0.649836882</v>
      </c>
      <c r="X7" s="51">
        <v>0.38400000000000001</v>
      </c>
      <c r="Y7" s="51">
        <v>3</v>
      </c>
      <c r="Z7" s="51">
        <v>1.14E-2</v>
      </c>
      <c r="AA7" s="51">
        <v>260</v>
      </c>
      <c r="AB7" s="51">
        <v>0.98860000000000003</v>
      </c>
      <c r="AC7" s="178">
        <f t="shared" ref="AC7:AC20" si="2">+(Q7*100)/(F7*$AC$3)</f>
        <v>83</v>
      </c>
      <c r="AD7" s="178">
        <f t="shared" ref="AD7:AD20" si="3">+H7/F7</f>
        <v>8.4333333333333336</v>
      </c>
      <c r="AE7" s="185" t="s">
        <v>337</v>
      </c>
      <c r="AF7" s="52">
        <f t="shared" si="0"/>
        <v>83</v>
      </c>
      <c r="AG7" s="52">
        <f t="shared" si="1"/>
        <v>8.4333333333333336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51">
        <v>225</v>
      </c>
      <c r="H8" s="51">
        <v>223</v>
      </c>
      <c r="I8" s="51">
        <v>1</v>
      </c>
      <c r="J8" s="51">
        <v>0.44440000000000002</v>
      </c>
      <c r="K8" s="51">
        <v>211</v>
      </c>
      <c r="L8" s="51">
        <v>10</v>
      </c>
      <c r="M8" s="51">
        <v>4</v>
      </c>
      <c r="N8" s="51">
        <v>0</v>
      </c>
      <c r="O8" s="51">
        <v>0</v>
      </c>
      <c r="P8" s="51">
        <v>691</v>
      </c>
      <c r="Q8" s="51">
        <v>679</v>
      </c>
      <c r="R8" s="51">
        <v>3.0177999999999998</v>
      </c>
      <c r="S8" s="51">
        <v>223</v>
      </c>
      <c r="T8" s="51">
        <v>14.389099999999999</v>
      </c>
      <c r="U8" s="188">
        <v>6.3951556000000007E-2</v>
      </c>
      <c r="V8" s="51">
        <v>14.1816</v>
      </c>
      <c r="W8" s="188">
        <v>6.3029333000000007E-2</v>
      </c>
      <c r="X8" s="51">
        <v>0.9244</v>
      </c>
      <c r="Y8" s="51">
        <v>3</v>
      </c>
      <c r="Z8" s="51">
        <v>1.3299999999999999E-2</v>
      </c>
      <c r="AA8" s="51">
        <v>222</v>
      </c>
      <c r="AB8" s="51">
        <v>0.98670000000000002</v>
      </c>
      <c r="AC8" s="178">
        <f t="shared" si="2"/>
        <v>62.870370370370374</v>
      </c>
      <c r="AD8" s="178">
        <f t="shared" si="3"/>
        <v>6.1944444444444446</v>
      </c>
      <c r="AE8" s="186" t="s">
        <v>337</v>
      </c>
      <c r="AF8" s="52">
        <f t="shared" si="0"/>
        <v>37.722222222222221</v>
      </c>
      <c r="AG8" s="52">
        <f t="shared" si="1"/>
        <v>3.7166666666666668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51">
        <v>193</v>
      </c>
      <c r="H9" s="51">
        <v>188</v>
      </c>
      <c r="I9" s="51">
        <v>1</v>
      </c>
      <c r="J9" s="51">
        <v>0.5181</v>
      </c>
      <c r="K9" s="51">
        <v>119</v>
      </c>
      <c r="L9" s="51">
        <v>61</v>
      </c>
      <c r="M9" s="51">
        <v>11</v>
      </c>
      <c r="N9" s="51">
        <v>2</v>
      </c>
      <c r="O9" s="51">
        <v>0</v>
      </c>
      <c r="P9" s="51">
        <v>658</v>
      </c>
      <c r="Q9" s="51">
        <v>647</v>
      </c>
      <c r="R9" s="51">
        <v>3.3523000000000001</v>
      </c>
      <c r="S9" s="51">
        <v>188</v>
      </c>
      <c r="T9" s="51">
        <v>96.656800000000004</v>
      </c>
      <c r="U9" s="188">
        <v>0.50081243499999994</v>
      </c>
      <c r="V9" s="51">
        <v>96.575900000000004</v>
      </c>
      <c r="W9" s="188">
        <v>0.50039326399999995</v>
      </c>
      <c r="X9" s="51">
        <v>0.56479999999999997</v>
      </c>
      <c r="Y9" s="51">
        <v>0</v>
      </c>
      <c r="Z9" s="51">
        <v>0</v>
      </c>
      <c r="AA9" s="51">
        <v>193</v>
      </c>
      <c r="AB9" s="51">
        <v>1</v>
      </c>
      <c r="AC9" s="178">
        <f t="shared" si="2"/>
        <v>59.907407407407405</v>
      </c>
      <c r="AD9" s="178">
        <f t="shared" si="3"/>
        <v>5.2222222222222223</v>
      </c>
      <c r="AE9" s="186" t="s">
        <v>337</v>
      </c>
      <c r="AF9" s="52">
        <f t="shared" si="0"/>
        <v>71.888888888888886</v>
      </c>
      <c r="AG9" s="52">
        <f t="shared" si="1"/>
        <v>6.2666666666666666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51">
        <v>141</v>
      </c>
      <c r="H10" s="51">
        <v>141</v>
      </c>
      <c r="I10" s="51">
        <v>1</v>
      </c>
      <c r="J10" s="51">
        <v>0.70920000000000005</v>
      </c>
      <c r="K10" s="51">
        <v>78</v>
      </c>
      <c r="L10" s="51">
        <v>43</v>
      </c>
      <c r="M10" s="51">
        <v>15</v>
      </c>
      <c r="N10" s="51">
        <v>3</v>
      </c>
      <c r="O10" s="51">
        <v>2</v>
      </c>
      <c r="P10" s="51">
        <v>444</v>
      </c>
      <c r="Q10" s="51">
        <v>443</v>
      </c>
      <c r="R10" s="51">
        <v>3.1417999999999999</v>
      </c>
      <c r="S10" s="51">
        <v>141</v>
      </c>
      <c r="T10" s="51">
        <v>89.304100000000005</v>
      </c>
      <c r="U10" s="188">
        <v>0.63336241100000001</v>
      </c>
      <c r="V10" s="51">
        <v>88.726399999999998</v>
      </c>
      <c r="W10" s="188">
        <v>0.62926524800000005</v>
      </c>
      <c r="X10" s="51">
        <v>0.53900000000000003</v>
      </c>
      <c r="Y10" s="51">
        <v>9</v>
      </c>
      <c r="Z10" s="51">
        <v>6.3799999999999996E-2</v>
      </c>
      <c r="AA10" s="51">
        <v>132</v>
      </c>
      <c r="AB10" s="51">
        <v>0.93620000000000003</v>
      </c>
      <c r="AC10" s="178">
        <f t="shared" si="2"/>
        <v>52.738095238095241</v>
      </c>
      <c r="AD10" s="178">
        <f t="shared" si="3"/>
        <v>5.0357142857142856</v>
      </c>
      <c r="AE10" s="186" t="s">
        <v>337</v>
      </c>
      <c r="AF10" s="52">
        <f t="shared" si="0"/>
        <v>49.222222222222221</v>
      </c>
      <c r="AG10" s="52">
        <f t="shared" si="1"/>
        <v>4.7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51">
        <v>389</v>
      </c>
      <c r="H11" s="51">
        <v>355</v>
      </c>
      <c r="I11" s="51">
        <v>3</v>
      </c>
      <c r="J11" s="51">
        <v>0.7712</v>
      </c>
      <c r="K11" s="51">
        <v>229</v>
      </c>
      <c r="L11" s="51">
        <v>111</v>
      </c>
      <c r="M11" s="51">
        <v>41</v>
      </c>
      <c r="N11" s="51">
        <v>2</v>
      </c>
      <c r="O11" s="51">
        <v>6</v>
      </c>
      <c r="P11" s="51">
        <v>1175</v>
      </c>
      <c r="Q11" s="51">
        <v>1136</v>
      </c>
      <c r="R11" s="51">
        <v>2.9203000000000001</v>
      </c>
      <c r="S11" s="51">
        <v>355</v>
      </c>
      <c r="T11" s="51">
        <v>225.5393</v>
      </c>
      <c r="U11" s="188">
        <v>0.57979254499999999</v>
      </c>
      <c r="V11" s="51">
        <v>224.2064</v>
      </c>
      <c r="W11" s="188">
        <v>0.57636606700000004</v>
      </c>
      <c r="X11" s="51">
        <v>0.32650000000000001</v>
      </c>
      <c r="Y11" s="51">
        <v>246</v>
      </c>
      <c r="Z11" s="51">
        <v>0.63239999999999996</v>
      </c>
      <c r="AA11" s="51">
        <v>143</v>
      </c>
      <c r="AB11" s="51">
        <v>0.36759999999999998</v>
      </c>
      <c r="AC11" s="178">
        <f t="shared" si="2"/>
        <v>94.666666666666671</v>
      </c>
      <c r="AD11" s="178">
        <f t="shared" si="3"/>
        <v>8.875</v>
      </c>
      <c r="AE11" s="185" t="s">
        <v>338</v>
      </c>
      <c r="AF11" s="52">
        <f t="shared" si="0"/>
        <v>63.111111111111114</v>
      </c>
      <c r="AG11" s="52">
        <f t="shared" si="1"/>
        <v>5.916666666666667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51">
        <v>186</v>
      </c>
      <c r="H12" s="51">
        <v>182</v>
      </c>
      <c r="I12" s="51">
        <v>6</v>
      </c>
      <c r="J12" s="51">
        <v>3.2258</v>
      </c>
      <c r="K12" s="51">
        <v>145</v>
      </c>
      <c r="L12" s="51">
        <v>30</v>
      </c>
      <c r="M12" s="51">
        <v>10</v>
      </c>
      <c r="N12" s="51">
        <v>0</v>
      </c>
      <c r="O12" s="51">
        <v>1</v>
      </c>
      <c r="P12" s="51">
        <v>718</v>
      </c>
      <c r="Q12" s="51">
        <v>716</v>
      </c>
      <c r="R12" s="51">
        <v>3.8494999999999999</v>
      </c>
      <c r="S12" s="51">
        <v>182</v>
      </c>
      <c r="T12" s="51">
        <v>56.015500000000003</v>
      </c>
      <c r="U12" s="188">
        <v>0.301158602</v>
      </c>
      <c r="V12" s="51">
        <v>55.906199999999998</v>
      </c>
      <c r="W12" s="188">
        <v>0.30057096799999999</v>
      </c>
      <c r="X12" s="51">
        <v>0.70430000000000004</v>
      </c>
      <c r="Y12" s="51">
        <v>15</v>
      </c>
      <c r="Z12" s="51">
        <v>8.0600000000000005E-2</v>
      </c>
      <c r="AA12" s="51">
        <v>171</v>
      </c>
      <c r="AB12" s="51">
        <v>0.9194</v>
      </c>
      <c r="AC12" s="178">
        <f t="shared" si="2"/>
        <v>66.296296296296291</v>
      </c>
      <c r="AD12" s="178">
        <f t="shared" si="3"/>
        <v>5.0555555555555554</v>
      </c>
      <c r="AE12" s="186" t="s">
        <v>337</v>
      </c>
      <c r="AF12" s="52">
        <f t="shared" si="0"/>
        <v>79.555555555555557</v>
      </c>
      <c r="AG12" s="52">
        <f t="shared" si="1"/>
        <v>6.0666666666666664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51">
        <v>189</v>
      </c>
      <c r="H13" s="51">
        <v>183</v>
      </c>
      <c r="I13" s="51">
        <v>1</v>
      </c>
      <c r="J13" s="51">
        <v>0.52910000000000001</v>
      </c>
      <c r="K13" s="51">
        <v>99</v>
      </c>
      <c r="L13" s="51">
        <v>61</v>
      </c>
      <c r="M13" s="51">
        <v>22</v>
      </c>
      <c r="N13" s="51">
        <v>4</v>
      </c>
      <c r="O13" s="51">
        <v>3</v>
      </c>
      <c r="P13" s="51">
        <v>582</v>
      </c>
      <c r="Q13" s="51">
        <v>568</v>
      </c>
      <c r="R13" s="51">
        <v>3.0053000000000001</v>
      </c>
      <c r="S13" s="51">
        <v>183</v>
      </c>
      <c r="T13" s="51">
        <v>7.5079000000000002</v>
      </c>
      <c r="U13" s="188">
        <v>3.9724338999999997E-2</v>
      </c>
      <c r="V13" s="51">
        <v>123.46510000000001</v>
      </c>
      <c r="W13" s="188">
        <v>0.65325449700000005</v>
      </c>
      <c r="X13" s="51">
        <v>0.98939999999999995</v>
      </c>
      <c r="Y13" s="51">
        <v>40</v>
      </c>
      <c r="Z13" s="51">
        <v>0.21160000000000001</v>
      </c>
      <c r="AA13" s="51">
        <v>149</v>
      </c>
      <c r="AB13" s="51">
        <v>0.78839999999999999</v>
      </c>
      <c r="AC13" s="178">
        <f t="shared" si="2"/>
        <v>63.111111111111114</v>
      </c>
      <c r="AD13" s="178">
        <f t="shared" si="3"/>
        <v>6.1</v>
      </c>
      <c r="AE13" s="186" t="s">
        <v>337</v>
      </c>
      <c r="AF13" s="52">
        <f t="shared" si="0"/>
        <v>63.111111111111114</v>
      </c>
      <c r="AG13" s="52">
        <f t="shared" si="1"/>
        <v>6.1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51">
        <v>243</v>
      </c>
      <c r="H14" s="51">
        <v>239</v>
      </c>
      <c r="I14" s="51">
        <v>2</v>
      </c>
      <c r="J14" s="51">
        <v>0.82299999999999995</v>
      </c>
      <c r="K14" s="51">
        <v>184</v>
      </c>
      <c r="L14" s="51">
        <v>42</v>
      </c>
      <c r="M14" s="51">
        <v>12</v>
      </c>
      <c r="N14" s="51">
        <v>3</v>
      </c>
      <c r="O14" s="51">
        <v>2</v>
      </c>
      <c r="P14" s="51">
        <v>764</v>
      </c>
      <c r="Q14" s="51">
        <v>758</v>
      </c>
      <c r="R14" s="51">
        <v>3.1193</v>
      </c>
      <c r="S14" s="51">
        <v>239</v>
      </c>
      <c r="T14" s="51">
        <v>0</v>
      </c>
      <c r="U14" s="188">
        <v>0</v>
      </c>
      <c r="V14" s="51">
        <v>84.516900000000007</v>
      </c>
      <c r="W14" s="188">
        <v>0.347806173</v>
      </c>
      <c r="X14" s="51">
        <v>1</v>
      </c>
      <c r="Y14" s="51">
        <v>28</v>
      </c>
      <c r="Z14" s="51">
        <v>0.1152</v>
      </c>
      <c r="AA14" s="51">
        <v>215</v>
      </c>
      <c r="AB14" s="51">
        <v>0.88480000000000003</v>
      </c>
      <c r="AC14" s="178">
        <f t="shared" si="2"/>
        <v>54.927536231884055</v>
      </c>
      <c r="AD14" s="178">
        <f t="shared" si="3"/>
        <v>5.1956521739130439</v>
      </c>
      <c r="AE14" s="186" t="s">
        <v>337</v>
      </c>
      <c r="AF14" s="52">
        <f t="shared" si="0"/>
        <v>84.222222222222229</v>
      </c>
      <c r="AG14" s="52">
        <f t="shared" si="1"/>
        <v>7.9666666666666668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51">
        <v>158</v>
      </c>
      <c r="H15" s="51">
        <v>156</v>
      </c>
      <c r="I15" s="51">
        <v>0</v>
      </c>
      <c r="J15" s="51">
        <v>0</v>
      </c>
      <c r="K15" s="51">
        <v>105</v>
      </c>
      <c r="L15" s="51">
        <v>42</v>
      </c>
      <c r="M15" s="51">
        <v>8</v>
      </c>
      <c r="N15" s="51">
        <v>2</v>
      </c>
      <c r="O15" s="51">
        <v>1</v>
      </c>
      <c r="P15" s="51">
        <v>535</v>
      </c>
      <c r="Q15" s="51">
        <v>522</v>
      </c>
      <c r="R15" s="51">
        <v>3.3037999999999998</v>
      </c>
      <c r="S15" s="51">
        <v>156</v>
      </c>
      <c r="T15" s="51">
        <v>26.8963</v>
      </c>
      <c r="U15" s="188">
        <v>0.17022974699999999</v>
      </c>
      <c r="V15" s="51">
        <v>60.483499999999999</v>
      </c>
      <c r="W15" s="188">
        <v>0.38280696199999997</v>
      </c>
      <c r="X15" s="51">
        <v>0.86080000000000001</v>
      </c>
      <c r="Y15" s="51">
        <v>20</v>
      </c>
      <c r="Z15" s="51">
        <v>0.12659999999999999</v>
      </c>
      <c r="AA15" s="51">
        <v>138</v>
      </c>
      <c r="AB15" s="51">
        <v>0.87339999999999995</v>
      </c>
      <c r="AC15" s="178">
        <f t="shared" si="2"/>
        <v>58</v>
      </c>
      <c r="AD15" s="178">
        <f t="shared" si="3"/>
        <v>5.2</v>
      </c>
      <c r="AE15" s="186" t="s">
        <v>337</v>
      </c>
      <c r="AF15" s="52">
        <f t="shared" si="0"/>
        <v>29</v>
      </c>
      <c r="AG15" s="52">
        <f t="shared" si="1"/>
        <v>2.6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51">
        <v>283</v>
      </c>
      <c r="H16" s="51">
        <v>278</v>
      </c>
      <c r="I16" s="51">
        <v>2</v>
      </c>
      <c r="J16" s="51">
        <v>0.70669999999999999</v>
      </c>
      <c r="K16" s="51">
        <v>160</v>
      </c>
      <c r="L16" s="51">
        <v>95</v>
      </c>
      <c r="M16" s="51">
        <v>23</v>
      </c>
      <c r="N16" s="51">
        <v>2</v>
      </c>
      <c r="O16" s="51">
        <v>3</v>
      </c>
      <c r="P16" s="51">
        <v>852</v>
      </c>
      <c r="Q16" s="51">
        <v>834</v>
      </c>
      <c r="R16" s="51">
        <v>2.9470000000000001</v>
      </c>
      <c r="S16" s="51">
        <v>278</v>
      </c>
      <c r="T16" s="51">
        <v>151.75700000000001</v>
      </c>
      <c r="U16" s="188">
        <v>0.53624381600000004</v>
      </c>
      <c r="V16" s="51">
        <v>150.726</v>
      </c>
      <c r="W16" s="188">
        <v>0.53260070699999995</v>
      </c>
      <c r="X16" s="51">
        <v>0.50880000000000003</v>
      </c>
      <c r="Y16" s="51">
        <v>0</v>
      </c>
      <c r="Z16" s="51">
        <v>0</v>
      </c>
      <c r="AA16" s="51">
        <v>283</v>
      </c>
      <c r="AB16" s="51">
        <v>1</v>
      </c>
      <c r="AC16" s="178">
        <f t="shared" si="2"/>
        <v>71.282051282051285</v>
      </c>
      <c r="AD16" s="178">
        <f t="shared" si="3"/>
        <v>7.1282051282051286</v>
      </c>
      <c r="AE16" s="186" t="s">
        <v>337</v>
      </c>
      <c r="AF16" s="52">
        <f t="shared" si="0"/>
        <v>46.333333333333336</v>
      </c>
      <c r="AG16" s="52">
        <f t="shared" si="1"/>
        <v>4.6333333333333337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51">
        <v>48</v>
      </c>
      <c r="H17" s="51">
        <v>48</v>
      </c>
      <c r="I17" s="51">
        <v>0</v>
      </c>
      <c r="J17" s="51">
        <v>0</v>
      </c>
      <c r="K17" s="51">
        <v>39</v>
      </c>
      <c r="L17" s="51">
        <v>9</v>
      </c>
      <c r="M17" s="51">
        <v>0</v>
      </c>
      <c r="N17" s="51">
        <v>0</v>
      </c>
      <c r="O17" s="51">
        <v>0</v>
      </c>
      <c r="P17" s="51">
        <v>98</v>
      </c>
      <c r="Q17" s="51">
        <v>101</v>
      </c>
      <c r="R17" s="51">
        <v>2.1042000000000001</v>
      </c>
      <c r="S17" s="51">
        <v>48</v>
      </c>
      <c r="T17" s="51">
        <v>13.538600000000001</v>
      </c>
      <c r="U17" s="188">
        <v>0.28205416700000002</v>
      </c>
      <c r="V17" s="51">
        <v>13.439399999999999</v>
      </c>
      <c r="W17" s="188">
        <v>0.2799875</v>
      </c>
      <c r="X17" s="51">
        <v>0.8125</v>
      </c>
      <c r="Y17" s="51">
        <v>6</v>
      </c>
      <c r="Z17" s="51">
        <v>0.125</v>
      </c>
      <c r="AA17" s="51">
        <v>42</v>
      </c>
      <c r="AB17" s="51">
        <v>0.875</v>
      </c>
      <c r="AC17" s="178">
        <f t="shared" si="2"/>
        <v>33.666666666666664</v>
      </c>
      <c r="AD17" s="178">
        <f t="shared" si="3"/>
        <v>4.8</v>
      </c>
      <c r="AE17" s="186" t="s">
        <v>337</v>
      </c>
      <c r="AF17" s="52">
        <f t="shared" si="0"/>
        <v>33.666666666666664</v>
      </c>
      <c r="AG17" s="52">
        <f t="shared" si="1"/>
        <v>4.8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51">
        <v>216</v>
      </c>
      <c r="H18" s="51">
        <v>202</v>
      </c>
      <c r="I18" s="51">
        <v>1</v>
      </c>
      <c r="J18" s="51">
        <v>0.46300000000000002</v>
      </c>
      <c r="K18" s="51">
        <v>135</v>
      </c>
      <c r="L18" s="51">
        <v>64</v>
      </c>
      <c r="M18" s="51">
        <v>15</v>
      </c>
      <c r="N18" s="51">
        <v>2</v>
      </c>
      <c r="O18" s="51">
        <v>0</v>
      </c>
      <c r="P18" s="51">
        <v>707</v>
      </c>
      <c r="Q18" s="51">
        <v>698</v>
      </c>
      <c r="R18" s="51">
        <v>3.2315</v>
      </c>
      <c r="S18" s="51">
        <v>202</v>
      </c>
      <c r="T18" s="51">
        <v>13.888299999999999</v>
      </c>
      <c r="U18" s="188">
        <v>6.4297684999999993E-2</v>
      </c>
      <c r="V18" s="51">
        <v>107.81619999999999</v>
      </c>
      <c r="W18" s="188">
        <v>0.49914907400000003</v>
      </c>
      <c r="X18" s="51">
        <v>0.94910000000000005</v>
      </c>
      <c r="Y18" s="51">
        <v>1</v>
      </c>
      <c r="Z18" s="51">
        <v>4.5999999999999999E-3</v>
      </c>
      <c r="AA18" s="51">
        <v>215</v>
      </c>
      <c r="AB18" s="51">
        <v>0.99539999999999995</v>
      </c>
      <c r="AC18" s="178">
        <f t="shared" si="2"/>
        <v>75.053763440860209</v>
      </c>
      <c r="AD18" s="178">
        <f t="shared" si="3"/>
        <v>6.5161290322580649</v>
      </c>
      <c r="AE18" s="186" t="s">
        <v>337</v>
      </c>
      <c r="AF18" s="52">
        <f t="shared" si="0"/>
        <v>77.555555555555557</v>
      </c>
      <c r="AG18" s="52">
        <f t="shared" si="1"/>
        <v>6.7333333333333334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51">
        <v>78</v>
      </c>
      <c r="H19" s="51">
        <v>76</v>
      </c>
      <c r="I19" s="51">
        <v>4</v>
      </c>
      <c r="J19" s="51">
        <v>5.1281999999999996</v>
      </c>
      <c r="K19" s="51">
        <v>27</v>
      </c>
      <c r="L19" s="51">
        <v>34</v>
      </c>
      <c r="M19" s="51">
        <v>10</v>
      </c>
      <c r="N19" s="51">
        <v>0</v>
      </c>
      <c r="O19" s="51">
        <v>7</v>
      </c>
      <c r="P19" s="51">
        <v>323</v>
      </c>
      <c r="Q19" s="51">
        <v>318</v>
      </c>
      <c r="R19" s="51">
        <v>4.0769000000000002</v>
      </c>
      <c r="S19" s="51">
        <v>76</v>
      </c>
      <c r="T19" s="51">
        <v>67.834800000000001</v>
      </c>
      <c r="U19" s="188">
        <v>0.86967692299999999</v>
      </c>
      <c r="V19" s="51">
        <v>68.325500000000005</v>
      </c>
      <c r="W19" s="188">
        <v>0.87596794899999997</v>
      </c>
      <c r="X19" s="51">
        <v>0.30769999999999997</v>
      </c>
      <c r="Y19" s="51">
        <v>9</v>
      </c>
      <c r="Z19" s="51">
        <v>0.1154</v>
      </c>
      <c r="AA19" s="51">
        <v>69</v>
      </c>
      <c r="AB19" s="51">
        <v>0.88460000000000005</v>
      </c>
      <c r="AC19" s="178">
        <f t="shared" si="2"/>
        <v>48.18181818181818</v>
      </c>
      <c r="AD19" s="178">
        <f t="shared" si="3"/>
        <v>3.4545454545454546</v>
      </c>
      <c r="AE19" s="187" t="s">
        <v>337</v>
      </c>
      <c r="AF19" s="52">
        <f t="shared" si="0"/>
        <v>106</v>
      </c>
      <c r="AG19" s="52">
        <f t="shared" si="1"/>
        <v>7.6</v>
      </c>
    </row>
    <row r="20" spans="1:33" s="12" customFormat="1" ht="38.25" thickBot="1">
      <c r="A20" s="176">
        <v>16</v>
      </c>
      <c r="B20" s="176">
        <v>10781</v>
      </c>
      <c r="C20" s="177" t="s">
        <v>368</v>
      </c>
      <c r="D20" s="11" t="s">
        <v>112</v>
      </c>
      <c r="E20" s="11">
        <v>10</v>
      </c>
      <c r="F20" s="11">
        <v>14</v>
      </c>
      <c r="G20" s="51">
        <v>69</v>
      </c>
      <c r="H20" s="51">
        <v>69</v>
      </c>
      <c r="I20" s="51">
        <v>1</v>
      </c>
      <c r="J20" s="51">
        <v>1.4493</v>
      </c>
      <c r="K20" s="51">
        <v>33</v>
      </c>
      <c r="L20" s="51">
        <v>26</v>
      </c>
      <c r="M20" s="51">
        <v>7</v>
      </c>
      <c r="N20" s="51">
        <v>2</v>
      </c>
      <c r="O20" s="51">
        <v>1</v>
      </c>
      <c r="P20" s="51">
        <v>281</v>
      </c>
      <c r="Q20" s="51">
        <v>279</v>
      </c>
      <c r="R20" s="51">
        <v>4.0434999999999999</v>
      </c>
      <c r="S20" s="51">
        <v>69</v>
      </c>
      <c r="T20" s="51">
        <v>46.505400000000002</v>
      </c>
      <c r="U20" s="188">
        <v>0.67399130399999996</v>
      </c>
      <c r="V20" s="51">
        <v>46.2408</v>
      </c>
      <c r="W20" s="188">
        <v>0.67015652199999998</v>
      </c>
      <c r="X20" s="51">
        <v>0.4783</v>
      </c>
      <c r="Y20" s="51">
        <v>9</v>
      </c>
      <c r="Z20" s="51">
        <v>0.13039999999999999</v>
      </c>
      <c r="AA20" s="51">
        <v>60</v>
      </c>
      <c r="AB20" s="51">
        <v>0.86960000000000004</v>
      </c>
      <c r="AC20" s="178">
        <f t="shared" si="2"/>
        <v>66.428571428571431</v>
      </c>
      <c r="AD20" s="178">
        <f t="shared" si="3"/>
        <v>4.9285714285714288</v>
      </c>
      <c r="AE20" s="187" t="s">
        <v>337</v>
      </c>
      <c r="AF20" s="52">
        <f t="shared" si="0"/>
        <v>93</v>
      </c>
      <c r="AG20" s="52">
        <f t="shared" si="1"/>
        <v>6.9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4135</v>
      </c>
      <c r="H21" s="54">
        <f t="shared" ref="H21:S21" si="4">SUM(H5:H20)</f>
        <v>3966</v>
      </c>
      <c r="I21" s="54">
        <f t="shared" si="4"/>
        <v>79</v>
      </c>
      <c r="J21" s="54">
        <f t="shared" si="4"/>
        <v>23.492000000000004</v>
      </c>
      <c r="K21" s="54">
        <f t="shared" si="4"/>
        <v>2121</v>
      </c>
      <c r="L21" s="54">
        <f t="shared" si="4"/>
        <v>929</v>
      </c>
      <c r="M21" s="54">
        <f t="shared" si="4"/>
        <v>460</v>
      </c>
      <c r="N21" s="54">
        <f t="shared" si="4"/>
        <v>73</v>
      </c>
      <c r="O21" s="54">
        <f t="shared" si="4"/>
        <v>79</v>
      </c>
      <c r="P21" s="54">
        <f t="shared" si="4"/>
        <v>13495</v>
      </c>
      <c r="Q21" s="55">
        <f t="shared" si="4"/>
        <v>15878</v>
      </c>
      <c r="R21" s="55"/>
      <c r="S21" s="55">
        <f t="shared" si="4"/>
        <v>3966</v>
      </c>
      <c r="T21" s="55">
        <f>+Q21/G21</f>
        <v>3.8399032648125755</v>
      </c>
      <c r="U21" s="190">
        <f>+S21/G21</f>
        <v>0.95912938331318021</v>
      </c>
      <c r="V21" s="55">
        <f>SUM(V5:V20)</f>
        <v>2255.2968999999998</v>
      </c>
      <c r="W21" s="188"/>
      <c r="X21" s="51"/>
      <c r="Y21" s="51"/>
      <c r="Z21" s="51"/>
      <c r="AA21" s="51"/>
      <c r="AB21" s="51"/>
      <c r="AC21" s="51"/>
      <c r="AD21" s="51"/>
    </row>
    <row r="23" spans="1:33">
      <c r="A23" s="48" t="s">
        <v>104</v>
      </c>
    </row>
    <row r="24" spans="1:33">
      <c r="A24" s="49" t="s">
        <v>376</v>
      </c>
    </row>
  </sheetData>
  <mergeCells count="2">
    <mergeCell ref="A1:V1"/>
    <mergeCell ref="A21:C21"/>
  </mergeCells>
  <conditionalFormatting sqref="U5 W5">
    <cfRule type="cellIs" dxfId="85" priority="7" operator="lessThan">
      <formula>1.6</formula>
    </cfRule>
  </conditionalFormatting>
  <conditionalFormatting sqref="U6 W6">
    <cfRule type="cellIs" dxfId="84" priority="6" operator="lessThan">
      <formula>1</formula>
    </cfRule>
  </conditionalFormatting>
  <conditionalFormatting sqref="U7:U10">
    <cfRule type="cellIs" dxfId="83" priority="5" operator="lessThan">
      <formula>0.6</formula>
    </cfRule>
  </conditionalFormatting>
  <conditionalFormatting sqref="W7:W10">
    <cfRule type="cellIs" dxfId="82" priority="4" operator="lessThan">
      <formula>0.6</formula>
    </cfRule>
  </conditionalFormatting>
  <conditionalFormatting sqref="U11 W11">
    <cfRule type="cellIs" dxfId="81" priority="3" operator="lessThan">
      <formula>0.8</formula>
    </cfRule>
  </conditionalFormatting>
  <conditionalFormatting sqref="U12:U20">
    <cfRule type="cellIs" dxfId="80" priority="2" operator="lessThan">
      <formula>0.6</formula>
    </cfRule>
  </conditionalFormatting>
  <conditionalFormatting sqref="W12:W20">
    <cfRule type="cellIs" dxfId="79" priority="1" operator="lessThan">
      <formula>0.6</formula>
    </cfRule>
  </conditionalFormatting>
  <pageMargins left="0.31496062992125984" right="0.31496062992125984" top="0.74803149606299213" bottom="0.55118110236220474" header="0.31496062992125984" footer="0.31496062992125984"/>
  <pageSetup paperSize="9" scale="6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47"/>
  <sheetViews>
    <sheetView topLeftCell="A2" zoomScale="80" zoomScaleNormal="80" workbookViewId="0">
      <pane xSplit="2" ySplit="3" topLeftCell="N5" activePane="bottomRight" state="frozen"/>
      <selection activeCell="A2" sqref="A2"/>
      <selection pane="topRight" activeCell="C2" sqref="C2"/>
      <selection pane="bottomLeft" activeCell="A5" sqref="A5"/>
      <selection pane="bottomRight" activeCell="Y5" sqref="Y5"/>
    </sheetView>
  </sheetViews>
  <sheetFormatPr defaultRowHeight="12.75"/>
  <cols>
    <col min="2" max="2" width="34.5703125" customWidth="1"/>
    <col min="3" max="3" width="5" bestFit="1" customWidth="1"/>
    <col min="4" max="4" width="5.28515625" bestFit="1" customWidth="1"/>
    <col min="5" max="5" width="8.5703125" bestFit="1" customWidth="1"/>
    <col min="6" max="6" width="5" bestFit="1" customWidth="1"/>
    <col min="7" max="7" width="5.28515625" bestFit="1" customWidth="1"/>
    <col min="8" max="8" width="5" bestFit="1" customWidth="1"/>
    <col min="9" max="9" width="5.7109375" bestFit="1" customWidth="1"/>
    <col min="10" max="10" width="5.28515625" bestFit="1" customWidth="1"/>
    <col min="11" max="14" width="5" bestFit="1" customWidth="1"/>
    <col min="15" max="15" width="10" customWidth="1"/>
    <col min="17" max="17" width="0" hidden="1" customWidth="1"/>
    <col min="19" max="19" width="12.42578125" style="59" bestFit="1" customWidth="1"/>
    <col min="29" max="29" width="9.42578125" customWidth="1"/>
  </cols>
  <sheetData>
    <row r="1" spans="1:25">
      <c r="R1" s="230" t="s">
        <v>386</v>
      </c>
    </row>
    <row r="2" spans="1:25" s="225" customFormat="1" ht="25.5">
      <c r="B2" s="246" t="s">
        <v>369</v>
      </c>
      <c r="R2" s="229" t="s">
        <v>370</v>
      </c>
    </row>
    <row r="3" spans="1:25" ht="13.5" thickBot="1">
      <c r="B3" s="179" t="s">
        <v>330</v>
      </c>
      <c r="C3">
        <v>31</v>
      </c>
      <c r="D3">
        <v>30</v>
      </c>
      <c r="E3">
        <v>31</v>
      </c>
      <c r="F3">
        <v>31</v>
      </c>
      <c r="G3">
        <v>29</v>
      </c>
      <c r="H3">
        <v>31</v>
      </c>
      <c r="I3">
        <v>30</v>
      </c>
      <c r="J3">
        <v>31</v>
      </c>
      <c r="K3">
        <v>30</v>
      </c>
      <c r="L3">
        <v>31</v>
      </c>
      <c r="M3">
        <v>31</v>
      </c>
      <c r="N3">
        <v>30</v>
      </c>
      <c r="O3" s="247"/>
      <c r="P3">
        <f>SUM(C3:N3)</f>
        <v>366</v>
      </c>
      <c r="R3" s="230" t="s">
        <v>347</v>
      </c>
    </row>
    <row r="4" spans="1:25" ht="90">
      <c r="A4" s="58" t="s">
        <v>108</v>
      </c>
      <c r="B4" s="270" t="s">
        <v>95</v>
      </c>
      <c r="C4" s="270" t="s">
        <v>74</v>
      </c>
      <c r="D4" s="270" t="s">
        <v>75</v>
      </c>
      <c r="E4" s="270" t="s">
        <v>76</v>
      </c>
      <c r="F4" s="270" t="s">
        <v>77</v>
      </c>
      <c r="G4" s="270" t="s">
        <v>78</v>
      </c>
      <c r="H4" s="270" t="s">
        <v>79</v>
      </c>
      <c r="I4" s="270" t="s">
        <v>80</v>
      </c>
      <c r="J4" s="270" t="s">
        <v>81</v>
      </c>
      <c r="K4" s="270" t="s">
        <v>82</v>
      </c>
      <c r="L4" s="270" t="s">
        <v>83</v>
      </c>
      <c r="M4" s="270" t="s">
        <v>84</v>
      </c>
      <c r="N4" s="270" t="s">
        <v>85</v>
      </c>
      <c r="O4" s="270" t="s">
        <v>381</v>
      </c>
      <c r="P4" s="228" t="s">
        <v>349</v>
      </c>
      <c r="Q4" s="228" t="s">
        <v>113</v>
      </c>
      <c r="R4" s="250" t="s">
        <v>346</v>
      </c>
      <c r="S4" s="198" t="s">
        <v>334</v>
      </c>
      <c r="T4" s="251" t="s">
        <v>110</v>
      </c>
      <c r="U4" s="58" t="s">
        <v>100</v>
      </c>
      <c r="V4" s="252" t="s">
        <v>109</v>
      </c>
      <c r="W4" s="228" t="s">
        <v>344</v>
      </c>
      <c r="X4" s="250" t="s">
        <v>345</v>
      </c>
      <c r="Y4" s="59" t="s">
        <v>371</v>
      </c>
    </row>
    <row r="5" spans="1:25" ht="36">
      <c r="A5" s="254" t="s">
        <v>116</v>
      </c>
      <c r="B5" s="4" t="s">
        <v>374</v>
      </c>
      <c r="C5" s="195">
        <f>+ตค!W5</f>
        <v>1.43</v>
      </c>
      <c r="D5" s="195">
        <f>+พย!W5</f>
        <v>1.52</v>
      </c>
      <c r="E5" s="195">
        <f>+ธค!W5</f>
        <v>1.54</v>
      </c>
      <c r="F5" s="195">
        <f>+มค!W5</f>
        <v>1.62</v>
      </c>
      <c r="G5" s="195">
        <f>+กพ!W5</f>
        <v>1.6</v>
      </c>
      <c r="H5" s="195">
        <f>+มีค!W5</f>
        <v>1.51</v>
      </c>
      <c r="I5" s="195">
        <f>+เมย!W5</f>
        <v>1.52</v>
      </c>
      <c r="J5" s="195">
        <f>+พค!W5</f>
        <v>1.5</v>
      </c>
      <c r="K5" s="195">
        <f>+มิย!W5</f>
        <v>1.46</v>
      </c>
      <c r="L5" s="195">
        <f>+กค!W5</f>
        <v>1.43</v>
      </c>
      <c r="M5" s="195">
        <f>+สค!W5</f>
        <v>1.48</v>
      </c>
      <c r="N5" s="195">
        <f>+ก.ย!W5</f>
        <v>1.32</v>
      </c>
      <c r="O5" s="268">
        <f>+'ตค-ก.ย'!W4</f>
        <v>1.49</v>
      </c>
      <c r="P5" s="255">
        <f>+'ตค-ก.ย'!AC4</f>
        <v>85.95</v>
      </c>
      <c r="Q5" s="255">
        <f t="shared" ref="Q5" si="0">+(V5*100)/(U5*$P$3)</f>
        <v>1.1992675745849035E-3</v>
      </c>
      <c r="R5" s="255">
        <f>+'ตค-ก.ย'!AF4</f>
        <v>87.6</v>
      </c>
      <c r="S5" s="256" t="s">
        <v>335</v>
      </c>
      <c r="T5" s="257">
        <v>532</v>
      </c>
      <c r="U5" s="254">
        <v>120292</v>
      </c>
      <c r="V5" s="254">
        <v>528</v>
      </c>
      <c r="W5" s="258">
        <f>+Y5/T5</f>
        <v>286.13157894736844</v>
      </c>
      <c r="X5" s="258">
        <f>+Y5/V5</f>
        <v>288.29924242424244</v>
      </c>
      <c r="Y5" s="259">
        <v>152222</v>
      </c>
    </row>
    <row r="6" spans="1:25" s="271" customFormat="1" ht="6.75" customHeight="1">
      <c r="B6" s="272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4"/>
      <c r="P6" s="275"/>
      <c r="Q6" s="275"/>
      <c r="R6" s="275"/>
      <c r="S6" s="276"/>
      <c r="T6" s="277"/>
      <c r="W6" s="278"/>
      <c r="X6" s="278"/>
      <c r="Y6" s="279"/>
    </row>
    <row r="7" spans="1:25" ht="36">
      <c r="A7" s="254" t="s">
        <v>105</v>
      </c>
      <c r="B7" s="4" t="s">
        <v>119</v>
      </c>
      <c r="C7" s="195">
        <f>+ตค!W6</f>
        <v>1.2190973789999999</v>
      </c>
      <c r="D7" s="195">
        <f>+พย!W6</f>
        <v>1.3218722389999999</v>
      </c>
      <c r="E7" s="195">
        <f>+ธค!W6</f>
        <v>1.3108526979999999</v>
      </c>
      <c r="F7" s="195">
        <f>+มค!W6</f>
        <v>1.347606313</v>
      </c>
      <c r="G7" s="195">
        <f>+กพ!W6</f>
        <v>1.375574477</v>
      </c>
      <c r="H7" s="195">
        <f>+มีค!W6</f>
        <v>1.4450736390000001</v>
      </c>
      <c r="I7" s="195">
        <f>+เมย!W6</f>
        <v>1.353219495</v>
      </c>
      <c r="J7" s="195">
        <f>+พค!W6</f>
        <v>1.266157883</v>
      </c>
      <c r="K7" s="195">
        <f>+มิย!W6</f>
        <v>1.290122642</v>
      </c>
      <c r="L7" s="195">
        <f>+กค!W6</f>
        <v>1.3660252390000001</v>
      </c>
      <c r="M7" s="195">
        <f>+สค!W6</f>
        <v>1.0205794720000001</v>
      </c>
      <c r="N7" s="195">
        <f>+ก.ย!W6</f>
        <v>0.96817522899999997</v>
      </c>
      <c r="O7" s="268">
        <f>+'ตค-ก.ย'!W5</f>
        <v>1.27384046</v>
      </c>
      <c r="P7" s="258">
        <f t="shared" ref="P7:P24" si="1">+(U7*100)/(T7*$P$3)</f>
        <v>83.0871611751339</v>
      </c>
      <c r="Q7" s="258">
        <f t="shared" ref="Q7:Q24" si="2">+U7/(T7*100)</f>
        <v>3.040990099009901</v>
      </c>
      <c r="R7" s="258">
        <f t="shared" ref="R7:R24" si="3">+(U7*100)/(V7*$P$3)</f>
        <v>93.242258652094719</v>
      </c>
      <c r="S7" s="256" t="s">
        <v>336</v>
      </c>
      <c r="T7" s="254">
        <v>202</v>
      </c>
      <c r="U7" s="254">
        <v>61428</v>
      </c>
      <c r="V7" s="254">
        <v>180</v>
      </c>
      <c r="W7" s="258">
        <f>+Y7/T7</f>
        <v>56.663366336633665</v>
      </c>
      <c r="X7" s="258">
        <f t="shared" ref="X7:X24" si="4">+Y7/V7</f>
        <v>63.588888888888889</v>
      </c>
      <c r="Y7" s="259">
        <f>+ตค!G6+พย!G6+ธค!G6+มค!G6+กพ!G6+มีค!G6+เมย!G6+พค!G6+มิย!G6+กค!G6+สค!G6+ก.ย!G6</f>
        <v>11446</v>
      </c>
    </row>
    <row r="8" spans="1:25" s="280" customFormat="1" ht="8.25" customHeight="1">
      <c r="A8" s="271"/>
      <c r="B8" s="272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4"/>
      <c r="P8" s="278"/>
      <c r="Q8" s="278"/>
      <c r="R8" s="278"/>
      <c r="S8" s="276"/>
      <c r="T8" s="271"/>
      <c r="U8" s="271"/>
      <c r="V8" s="271"/>
      <c r="W8" s="278"/>
      <c r="X8" s="278"/>
      <c r="Y8" s="279"/>
    </row>
    <row r="9" spans="1:25" ht="36">
      <c r="A9" s="248" t="s">
        <v>111</v>
      </c>
      <c r="B9" s="4" t="s">
        <v>123</v>
      </c>
      <c r="C9" s="195">
        <f>+ตค!W11</f>
        <v>0.55131974399999994</v>
      </c>
      <c r="D9" s="195">
        <f>+พย!W11</f>
        <v>0.62112119600000004</v>
      </c>
      <c r="E9" s="195">
        <f>+ธค!W11</f>
        <v>0.71526087000000005</v>
      </c>
      <c r="F9" s="195">
        <f>+มค!W11</f>
        <v>0.719598187</v>
      </c>
      <c r="G9" s="195">
        <f>+กพ!W11</f>
        <v>0.68052732699999996</v>
      </c>
      <c r="H9" s="195">
        <f>+มีค!W11</f>
        <v>0.69783644300000003</v>
      </c>
      <c r="I9" s="195">
        <f>+เมย!W11</f>
        <v>0.74522129599999998</v>
      </c>
      <c r="J9" s="195">
        <f>+พค!W11</f>
        <v>0.62829807100000001</v>
      </c>
      <c r="K9" s="195">
        <f>+มิย!W11</f>
        <v>0.67099461100000002</v>
      </c>
      <c r="L9" s="195">
        <f>+กค!W11</f>
        <v>0.68261086400000004</v>
      </c>
      <c r="M9" s="195">
        <f>+สค!W11</f>
        <v>0.59093368099999999</v>
      </c>
      <c r="N9" s="195">
        <f>+ก.ย!W11</f>
        <v>0.57636606700000004</v>
      </c>
      <c r="O9" s="268">
        <f>+'ตค-ก.ย'!W10</f>
        <v>0.65507262700000002</v>
      </c>
      <c r="P9" s="258">
        <f>+(U9*100)/(T9*$P$3)</f>
        <v>98.913934426229503</v>
      </c>
      <c r="Q9" s="258">
        <f>+U9/(T9*100)</f>
        <v>3.62025</v>
      </c>
      <c r="R9" s="258">
        <f>+(U9*100)/(V9*$P$3)</f>
        <v>65.942622950819668</v>
      </c>
      <c r="S9" s="256" t="s">
        <v>338</v>
      </c>
      <c r="T9" s="248">
        <v>40</v>
      </c>
      <c r="U9" s="254">
        <v>14481</v>
      </c>
      <c r="V9" s="248">
        <v>60</v>
      </c>
      <c r="W9" s="258">
        <f>+Y9/T9</f>
        <v>106.4</v>
      </c>
      <c r="X9" s="258">
        <f>+Y9/V9</f>
        <v>70.933333333333337</v>
      </c>
      <c r="Y9" s="259">
        <f>+ตค!G11+พย!G11+ธค!G11+มค!G11+กพ!G11+มีค!G11+เมย!G11+พค!G11+มิย!G11+กค!G11+สค!G11+ก.ย!G11</f>
        <v>4256</v>
      </c>
    </row>
    <row r="10" spans="1:25" s="280" customFormat="1" ht="9" customHeight="1">
      <c r="A10" s="271"/>
      <c r="B10" s="272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4"/>
      <c r="P10" s="278"/>
      <c r="Q10" s="278"/>
      <c r="R10" s="278"/>
      <c r="S10" s="276"/>
      <c r="T10" s="271"/>
      <c r="U10" s="271"/>
      <c r="V10" s="271"/>
      <c r="W10" s="278"/>
      <c r="X10" s="278"/>
      <c r="Y10" s="279"/>
    </row>
    <row r="11" spans="1:25" ht="36">
      <c r="A11" s="248" t="s">
        <v>107</v>
      </c>
      <c r="B11" s="4" t="s">
        <v>16</v>
      </c>
      <c r="C11" s="195">
        <f>+ตค!W7</f>
        <v>0.65375384599999997</v>
      </c>
      <c r="D11" s="195">
        <f>+พย!W7</f>
        <v>0.65285000000000004</v>
      </c>
      <c r="E11" s="195">
        <f>+ธค!W7</f>
        <v>0.579386175</v>
      </c>
      <c r="F11" s="195">
        <f>+มค!W7</f>
        <v>0.72840912899999999</v>
      </c>
      <c r="G11" s="195">
        <f>+กพ!W7</f>
        <v>0.61509857099999998</v>
      </c>
      <c r="H11" s="195">
        <f>+มีค!W7</f>
        <v>0.64453240000000001</v>
      </c>
      <c r="I11" s="195">
        <f>+เมย!W7</f>
        <v>0.65840089300000004</v>
      </c>
      <c r="J11" s="195">
        <f>+พค!W7</f>
        <v>0.69223619000000003</v>
      </c>
      <c r="K11" s="195">
        <f>+มิย!W7</f>
        <v>0.61836546199999998</v>
      </c>
      <c r="L11" s="195">
        <f>+กค!W7</f>
        <v>0.62351355900000005</v>
      </c>
      <c r="M11" s="195">
        <f>+สค!W7</f>
        <v>0.61730114899999999</v>
      </c>
      <c r="N11" s="195">
        <f>+ก.ย!W7</f>
        <v>0.649836882</v>
      </c>
      <c r="O11" s="268">
        <f>+'ตค-ก.ย'!W6</f>
        <v>0.64510416800000003</v>
      </c>
      <c r="P11" s="258">
        <f t="shared" si="1"/>
        <v>84.016393442622956</v>
      </c>
      <c r="Q11" s="258">
        <f t="shared" si="2"/>
        <v>3.0750000000000002</v>
      </c>
      <c r="R11" s="258">
        <f t="shared" si="3"/>
        <v>84.016393442622956</v>
      </c>
      <c r="S11" s="256" t="s">
        <v>337</v>
      </c>
      <c r="T11" s="248">
        <v>30</v>
      </c>
      <c r="U11" s="254">
        <v>9225</v>
      </c>
      <c r="V11" s="248">
        <v>30</v>
      </c>
      <c r="W11" s="258">
        <f t="shared" ref="W11:W24" si="5">+Y11/T11</f>
        <v>94.36666666666666</v>
      </c>
      <c r="X11" s="258">
        <f t="shared" si="4"/>
        <v>94.36666666666666</v>
      </c>
      <c r="Y11" s="259">
        <f>+ตค!G7+พย!G7+ธค!G7+มค!G7+กพ!G7+มีค!G7+เมย!G7+พค!G7+มิย!G7+กค!G7+สค!G7+ก.ย!G7</f>
        <v>2831</v>
      </c>
    </row>
    <row r="12" spans="1:25" ht="46.5">
      <c r="A12" s="248" t="s">
        <v>107</v>
      </c>
      <c r="B12" s="4" t="s">
        <v>120</v>
      </c>
      <c r="C12" s="195">
        <f>+ตค!W8</f>
        <v>0.63815789499999998</v>
      </c>
      <c r="D12" s="195">
        <f>+พย!W8</f>
        <v>0.66114315800000001</v>
      </c>
      <c r="E12" s="195">
        <f>+ธค!W8</f>
        <v>0.66890578899999997</v>
      </c>
      <c r="F12" s="195">
        <f>+มค!W8</f>
        <v>0.74155578899999997</v>
      </c>
      <c r="G12" s="195">
        <f>+กพ!W8</f>
        <v>0.77114894700000003</v>
      </c>
      <c r="H12" s="195">
        <f>+มีค!W8</f>
        <v>0.72356974399999996</v>
      </c>
      <c r="I12" s="195">
        <f>+เมย!W8</f>
        <v>0.75748536600000005</v>
      </c>
      <c r="J12" s="195">
        <f>+พค!W8</f>
        <v>0.72784285699999995</v>
      </c>
      <c r="K12" s="195">
        <f>+มิย!W8</f>
        <v>0.53800084699999995</v>
      </c>
      <c r="L12" s="195">
        <f>+กค!W8</f>
        <v>0.58313875599999998</v>
      </c>
      <c r="M12" s="195">
        <f>+สค!W8</f>
        <v>0.805088841</v>
      </c>
      <c r="N12" s="195">
        <f>+ก.ย!W8</f>
        <v>6.3029333000000007E-2</v>
      </c>
      <c r="O12" s="268">
        <f>+'ตค-ก.ย'!W7</f>
        <v>0.65982498999999994</v>
      </c>
      <c r="P12" s="258">
        <f t="shared" si="1"/>
        <v>67.759562841530055</v>
      </c>
      <c r="Q12" s="258">
        <f t="shared" si="2"/>
        <v>2.48</v>
      </c>
      <c r="R12" s="258">
        <f t="shared" si="3"/>
        <v>40.655737704918032</v>
      </c>
      <c r="S12" s="260" t="s">
        <v>337</v>
      </c>
      <c r="T12" s="248">
        <v>36</v>
      </c>
      <c r="U12" s="254">
        <v>8928</v>
      </c>
      <c r="V12" s="248">
        <v>60</v>
      </c>
      <c r="W12" s="258">
        <f t="shared" si="5"/>
        <v>67.805555555555557</v>
      </c>
      <c r="X12" s="258">
        <f t="shared" si="4"/>
        <v>40.68333333333333</v>
      </c>
      <c r="Y12" s="259">
        <f>+ตค!G8+พย!G8+ธค!G8+มค!G8+กพ!G8+มีค!G8+เมย!G8+พค!G8+มิย!G8+กค!G8+สค!G8+ก.ย!G8</f>
        <v>2441</v>
      </c>
    </row>
    <row r="13" spans="1:25" ht="36">
      <c r="A13" s="248" t="s">
        <v>107</v>
      </c>
      <c r="B13" s="4" t="s">
        <v>121</v>
      </c>
      <c r="C13" s="195">
        <f>+ตค!W9</f>
        <v>0.59916086999999996</v>
      </c>
      <c r="D13" s="195">
        <f>+พย!W9</f>
        <v>0.58172422400000001</v>
      </c>
      <c r="E13" s="195">
        <f>+ธค!W9</f>
        <v>0.54430141799999998</v>
      </c>
      <c r="F13" s="195">
        <f>+มค!W9</f>
        <v>0.64010125799999995</v>
      </c>
      <c r="G13" s="195">
        <f>+กพ!W9</f>
        <v>0.58335649700000003</v>
      </c>
      <c r="H13" s="195">
        <f>+มีค!W9</f>
        <v>0.56534825899999996</v>
      </c>
      <c r="I13" s="195">
        <f>+เมย!W9</f>
        <v>0.54829193499999995</v>
      </c>
      <c r="J13" s="195">
        <f>+พค!W9</f>
        <v>0.61275519499999997</v>
      </c>
      <c r="K13" s="195">
        <f>+มิย!W9</f>
        <v>0.53110980399999996</v>
      </c>
      <c r="L13" s="195">
        <f>+กค!W9</f>
        <v>0.52863280400000001</v>
      </c>
      <c r="M13" s="195">
        <f>+สค!W9</f>
        <v>0.52956776000000005</v>
      </c>
      <c r="N13" s="195">
        <f>+ก.ย!W9</f>
        <v>0.50039326399999995</v>
      </c>
      <c r="O13" s="268">
        <f>+'ตค-ก.ย'!W8</f>
        <v>0.56644271999999996</v>
      </c>
      <c r="P13" s="258">
        <f t="shared" si="1"/>
        <v>54.834547662416512</v>
      </c>
      <c r="Q13" s="258">
        <f t="shared" si="2"/>
        <v>2.0069444444444446</v>
      </c>
      <c r="R13" s="258">
        <f t="shared" si="3"/>
        <v>65.801457194899811</v>
      </c>
      <c r="S13" s="260" t="s">
        <v>337</v>
      </c>
      <c r="T13" s="248">
        <v>36</v>
      </c>
      <c r="U13" s="254">
        <v>7225</v>
      </c>
      <c r="V13" s="248">
        <v>30</v>
      </c>
      <c r="W13" s="258">
        <f t="shared" si="5"/>
        <v>57.805555555555557</v>
      </c>
      <c r="X13" s="258">
        <f t="shared" si="4"/>
        <v>69.36666666666666</v>
      </c>
      <c r="Y13" s="259">
        <f>+ตค!G9+พย!G9+ธค!G9+มค!G9+กพ!G9+มีค!G9+เมย!G9+พค!G9+มิย!G9+กค!G9+สค!G9+ก.ย!G9</f>
        <v>2081</v>
      </c>
    </row>
    <row r="14" spans="1:25" ht="36">
      <c r="A14" s="248" t="s">
        <v>107</v>
      </c>
      <c r="B14" s="4" t="s">
        <v>122</v>
      </c>
      <c r="C14" s="195">
        <f>+ตค!W10</f>
        <v>0.49661209699999997</v>
      </c>
      <c r="D14" s="195">
        <f>+พย!W10</f>
        <v>0.46630592599999998</v>
      </c>
      <c r="E14" s="195">
        <f>+ธค!W10</f>
        <v>0.61130952400000005</v>
      </c>
      <c r="F14" s="195">
        <f>+มค!W10</f>
        <v>0.70205801499999998</v>
      </c>
      <c r="G14" s="195">
        <f>+กพ!W10</f>
        <v>0.58618301900000003</v>
      </c>
      <c r="H14" s="195">
        <f>+มีค!W10</f>
        <v>0.57823387100000001</v>
      </c>
      <c r="I14" s="195">
        <f>+เมย!W10</f>
        <v>0.58834111099999997</v>
      </c>
      <c r="J14" s="195">
        <f>+พค!W10</f>
        <v>0.59949393900000003</v>
      </c>
      <c r="K14" s="195">
        <f>+มิย!W10</f>
        <v>0.72765428600000004</v>
      </c>
      <c r="L14" s="195">
        <f>+กค!W10</f>
        <v>0.74225258599999999</v>
      </c>
      <c r="M14" s="195">
        <f>+สค!W10</f>
        <v>0.64638732399999999</v>
      </c>
      <c r="N14" s="195">
        <f>+ก.ย!W10</f>
        <v>0.62926524800000005</v>
      </c>
      <c r="O14" s="268">
        <f>+'ตค-ก.ย'!W9</f>
        <v>0.61342997200000005</v>
      </c>
      <c r="P14" s="258">
        <f t="shared" si="1"/>
        <v>43.559718969555036</v>
      </c>
      <c r="Q14" s="258">
        <f t="shared" si="2"/>
        <v>1.5942857142857143</v>
      </c>
      <c r="R14" s="258">
        <f t="shared" si="3"/>
        <v>40.655737704918032</v>
      </c>
      <c r="S14" s="260" t="s">
        <v>337</v>
      </c>
      <c r="T14" s="248">
        <v>28</v>
      </c>
      <c r="U14" s="254">
        <v>4464</v>
      </c>
      <c r="V14" s="248">
        <v>30</v>
      </c>
      <c r="W14" s="258">
        <f t="shared" si="5"/>
        <v>50.642857142857146</v>
      </c>
      <c r="X14" s="258">
        <f t="shared" si="4"/>
        <v>47.266666666666666</v>
      </c>
      <c r="Y14" s="259">
        <f>+ตค!G10+พย!G10+ธค!G10+มค!G10+กพ!G10+มีค!G10+เมย!G10+พค!G10+มิย!G10+กค!G10+สค!G10+ก.ย!G10</f>
        <v>1418</v>
      </c>
    </row>
    <row r="15" spans="1:25" ht="36">
      <c r="A15" s="248" t="s">
        <v>107</v>
      </c>
      <c r="B15" s="4" t="s">
        <v>124</v>
      </c>
      <c r="C15" s="195">
        <f>+ตค!W12</f>
        <v>0.64566649700000001</v>
      </c>
      <c r="D15" s="195">
        <f>+พย!W12</f>
        <v>0.64553936199999995</v>
      </c>
      <c r="E15" s="195">
        <f>+ธค!W12</f>
        <v>0.69408470600000005</v>
      </c>
      <c r="F15" s="195">
        <f>+มค!W12</f>
        <v>0.70122590699999998</v>
      </c>
      <c r="G15" s="195">
        <f>+กพ!W12</f>
        <v>0.70758876400000004</v>
      </c>
      <c r="H15" s="195">
        <f>+มีค!W12</f>
        <v>0.71470773499999996</v>
      </c>
      <c r="I15" s="195">
        <f>+เมย!W12</f>
        <v>0.66494378700000001</v>
      </c>
      <c r="J15" s="195">
        <f>+พค!W12</f>
        <v>0.56870894699999996</v>
      </c>
      <c r="K15" s="195">
        <f>+มิย!W12</f>
        <v>0.55862914299999999</v>
      </c>
      <c r="L15" s="195">
        <f>+กค!W12</f>
        <v>0.52961576099999996</v>
      </c>
      <c r="M15" s="195">
        <f>+สค!W12</f>
        <v>0.56760959600000005</v>
      </c>
      <c r="N15" s="195">
        <f>+ก.ย!W12</f>
        <v>0.30057096799999999</v>
      </c>
      <c r="O15" s="268">
        <f>+'ตค-ก.ย'!W11</f>
        <v>0.65775210500000003</v>
      </c>
      <c r="P15" s="258">
        <f t="shared" si="1"/>
        <v>61.839708561020039</v>
      </c>
      <c r="Q15" s="258">
        <f t="shared" si="2"/>
        <v>2.2633333333333332</v>
      </c>
      <c r="R15" s="258">
        <f t="shared" si="3"/>
        <v>74.207650273224047</v>
      </c>
      <c r="S15" s="260" t="s">
        <v>337</v>
      </c>
      <c r="T15" s="248">
        <v>36</v>
      </c>
      <c r="U15" s="254">
        <v>8148</v>
      </c>
      <c r="V15" s="248">
        <v>30</v>
      </c>
      <c r="W15" s="258">
        <f t="shared" si="5"/>
        <v>61.361111111111114</v>
      </c>
      <c r="X15" s="258">
        <f t="shared" si="4"/>
        <v>73.63333333333334</v>
      </c>
      <c r="Y15" s="259">
        <f>+ตค!G12+พย!G12+ธค!G12+มค!G12+กพ!G12+มีค!G12+เมย!G12+พค!G12+มิย!G12+กค!G12+สค!G12+ก.ย!G12</f>
        <v>2209</v>
      </c>
    </row>
    <row r="16" spans="1:25" ht="36">
      <c r="A16" s="248" t="s">
        <v>107</v>
      </c>
      <c r="B16" s="4" t="s">
        <v>8</v>
      </c>
      <c r="C16" s="195">
        <f>+ตค!W13</f>
        <v>0.603078173</v>
      </c>
      <c r="D16" s="195">
        <f>+พย!W13</f>
        <v>0.57865472600000001</v>
      </c>
      <c r="E16" s="195">
        <f>+ธค!W13</f>
        <v>0.61457978700000004</v>
      </c>
      <c r="F16" s="195">
        <f>+มค!W13</f>
        <v>0.65319770099999996</v>
      </c>
      <c r="G16" s="195">
        <f>+กพ!W13</f>
        <v>0.53900879099999999</v>
      </c>
      <c r="H16" s="195">
        <f>+มีค!W13</f>
        <v>0.56055480800000002</v>
      </c>
      <c r="I16" s="195">
        <f>+เมย!W13</f>
        <v>0.55030923899999995</v>
      </c>
      <c r="J16" s="195">
        <f>+พค!W13</f>
        <v>0.65939554499999997</v>
      </c>
      <c r="K16" s="195">
        <f>+มิย!W13</f>
        <v>0.58328461499999995</v>
      </c>
      <c r="L16" s="195">
        <f>+กค!W13</f>
        <v>0.61428181800000003</v>
      </c>
      <c r="M16" s="195">
        <f>+สค!W13</f>
        <v>0.59922256399999996</v>
      </c>
      <c r="N16" s="195">
        <f>+ก.ย!W13</f>
        <v>0.65325449700000005</v>
      </c>
      <c r="O16" s="268">
        <f>+'ตค-ก.ย'!W12</f>
        <v>0.61293743999999994</v>
      </c>
      <c r="P16" s="258">
        <f t="shared" si="1"/>
        <v>65.418943533697629</v>
      </c>
      <c r="Q16" s="258">
        <f t="shared" si="2"/>
        <v>2.3943333333333334</v>
      </c>
      <c r="R16" s="258">
        <f t="shared" si="3"/>
        <v>65.418943533697629</v>
      </c>
      <c r="S16" s="260" t="s">
        <v>337</v>
      </c>
      <c r="T16" s="248">
        <v>30</v>
      </c>
      <c r="U16" s="254">
        <v>7183</v>
      </c>
      <c r="V16" s="248">
        <v>30</v>
      </c>
      <c r="W16" s="258">
        <f t="shared" si="5"/>
        <v>76.3</v>
      </c>
      <c r="X16" s="258">
        <f t="shared" si="4"/>
        <v>76.3</v>
      </c>
      <c r="Y16" s="259">
        <f>+ตค!G13+พย!G13+ธค!G13+มค!G13+กพ!G13+มีค!G13+เมย!G13+พค!G13+มิย!G13+กค!G13+สค!G13+ก.ย!G13</f>
        <v>2289</v>
      </c>
    </row>
    <row r="17" spans="1:25" ht="36">
      <c r="A17" s="248" t="s">
        <v>107</v>
      </c>
      <c r="B17" s="4" t="s">
        <v>125</v>
      </c>
      <c r="C17" s="195">
        <f>+ตค!W14</f>
        <v>0.60867680599999996</v>
      </c>
      <c r="D17" s="195">
        <f>+พย!W14</f>
        <v>0.57039529899999997</v>
      </c>
      <c r="E17" s="195">
        <f>+ธค!W14</f>
        <v>0.57317459699999995</v>
      </c>
      <c r="F17" s="195">
        <f>+มค!W14</f>
        <v>0.70792323899999998</v>
      </c>
      <c r="G17" s="195">
        <f>+กพ!W14</f>
        <v>0.68473346499999999</v>
      </c>
      <c r="H17" s="195">
        <f>+มีค!W14</f>
        <v>0.63217917999999995</v>
      </c>
      <c r="I17" s="195">
        <f>+เมย!W14</f>
        <v>0.66722378999999998</v>
      </c>
      <c r="J17" s="195">
        <f>+พค!W14</f>
        <v>0.68966752099999995</v>
      </c>
      <c r="K17" s="195">
        <f>+มิย!W14</f>
        <v>0.65142663899999997</v>
      </c>
      <c r="L17" s="195">
        <f>+กค!W14</f>
        <v>0.67668409100000004</v>
      </c>
      <c r="M17" s="195">
        <f>+สค!W14</f>
        <v>0.66681755099999995</v>
      </c>
      <c r="N17" s="195">
        <f>+ก.ย!W14</f>
        <v>0.347806173</v>
      </c>
      <c r="O17" s="268">
        <f>+'ตค-ก.ย'!W13</f>
        <v>0.64387417199999997</v>
      </c>
      <c r="P17" s="258">
        <f t="shared" si="1"/>
        <v>57.941316227132333</v>
      </c>
      <c r="Q17" s="258">
        <f t="shared" si="2"/>
        <v>2.1206521739130433</v>
      </c>
      <c r="R17" s="258">
        <f t="shared" si="3"/>
        <v>88.843351548269581</v>
      </c>
      <c r="S17" s="260" t="s">
        <v>337</v>
      </c>
      <c r="T17" s="248">
        <v>46</v>
      </c>
      <c r="U17" s="254">
        <v>9755</v>
      </c>
      <c r="V17" s="248">
        <v>30</v>
      </c>
      <c r="W17" s="258">
        <f t="shared" si="5"/>
        <v>66.913043478260875</v>
      </c>
      <c r="X17" s="258">
        <f t="shared" si="4"/>
        <v>102.6</v>
      </c>
      <c r="Y17" s="259">
        <f>+ตค!G14+พย!G14+ธค!G14+มค!G14+กพ!G14+มีค!G14+เมย!G14+พค!G14+มิย!G14+กค!G14+สค!G14+ก.ย!G14</f>
        <v>3078</v>
      </c>
    </row>
    <row r="18" spans="1:25" ht="36">
      <c r="A18" s="248" t="s">
        <v>107</v>
      </c>
      <c r="B18" s="4" t="s">
        <v>10</v>
      </c>
      <c r="C18" s="195">
        <f>+ตค!W15</f>
        <v>0.65601797799999995</v>
      </c>
      <c r="D18" s="195">
        <f>+พย!W15</f>
        <v>0.57982921300000001</v>
      </c>
      <c r="E18" s="195">
        <f>+ธค!W15</f>
        <v>0.60551317400000004</v>
      </c>
      <c r="F18" s="195">
        <f>+มค!W15</f>
        <v>0.57301808499999995</v>
      </c>
      <c r="G18" s="195">
        <f>+กพ!W15</f>
        <v>0.60198873200000003</v>
      </c>
      <c r="H18" s="195">
        <f>+มีค!W15</f>
        <v>0.59677989099999995</v>
      </c>
      <c r="I18" s="195">
        <f>+เมย!W15</f>
        <v>0.62662933300000001</v>
      </c>
      <c r="J18" s="195">
        <f>+พค!W15</f>
        <v>0.60136708100000003</v>
      </c>
      <c r="K18" s="195">
        <f>+มิย!W15</f>
        <v>0.68466538499999996</v>
      </c>
      <c r="L18" s="195">
        <f>+กค!W15</f>
        <v>0.70645588199999998</v>
      </c>
      <c r="M18" s="195">
        <f>+สค!W15</f>
        <v>0.69481021899999995</v>
      </c>
      <c r="N18" s="195">
        <f>+ก.ย!W15</f>
        <v>0.38280696199999997</v>
      </c>
      <c r="O18" s="268">
        <f>+'ตค-ก.ย'!W14</f>
        <v>0.62982543800000002</v>
      </c>
      <c r="P18" s="258">
        <f t="shared" si="1"/>
        <v>61.948998178506372</v>
      </c>
      <c r="Q18" s="258">
        <f t="shared" si="2"/>
        <v>2.2673333333333332</v>
      </c>
      <c r="R18" s="258">
        <f t="shared" si="3"/>
        <v>30.974499089253186</v>
      </c>
      <c r="S18" s="260" t="s">
        <v>337</v>
      </c>
      <c r="T18" s="248">
        <v>30</v>
      </c>
      <c r="U18" s="254">
        <v>6802</v>
      </c>
      <c r="V18" s="248">
        <v>60</v>
      </c>
      <c r="W18" s="258">
        <f t="shared" si="5"/>
        <v>64.766666666666666</v>
      </c>
      <c r="X18" s="258">
        <f t="shared" si="4"/>
        <v>32.383333333333333</v>
      </c>
      <c r="Y18" s="259">
        <f>+ตค!G15+พย!G15+ธค!G15+มค!G15+กพ!G15+มีค!G15+เมย!G15+พค!G15+มิย!G15+กค!G15+สค!G15+ก.ย!G15</f>
        <v>1943</v>
      </c>
    </row>
    <row r="19" spans="1:25" ht="36">
      <c r="A19" s="248" t="s">
        <v>107</v>
      </c>
      <c r="B19" s="4" t="s">
        <v>126</v>
      </c>
      <c r="C19" s="195">
        <f>+ตค!W16</f>
        <v>0.58734148900000005</v>
      </c>
      <c r="D19" s="195">
        <f>+พย!W16</f>
        <v>0.642806557</v>
      </c>
      <c r="E19" s="195">
        <f>+ธค!W16</f>
        <v>0.65247130799999997</v>
      </c>
      <c r="F19" s="195">
        <f>+มค!W16</f>
        <v>0.68701648699999995</v>
      </c>
      <c r="G19" s="195">
        <f>+กพ!W16</f>
        <v>0.57174731199999995</v>
      </c>
      <c r="H19" s="195">
        <f>+มีค!W16</f>
        <v>0.61949455799999997</v>
      </c>
      <c r="I19" s="195">
        <f>+เมย!W16</f>
        <v>0.60865475099999999</v>
      </c>
      <c r="J19" s="195">
        <f>+พค!W16</f>
        <v>0.69053307399999997</v>
      </c>
      <c r="K19" s="195">
        <f>+มิย!W16</f>
        <v>0.55600970100000002</v>
      </c>
      <c r="L19" s="195">
        <f>+กค!W16</f>
        <v>0.62771328100000001</v>
      </c>
      <c r="M19" s="195">
        <f>+สค!W16</f>
        <v>0.69086433599999997</v>
      </c>
      <c r="N19" s="195">
        <f>+ก.ย!W16</f>
        <v>0.53260070699999995</v>
      </c>
      <c r="O19" s="268">
        <f>+'ตค-ก.ย'!W15</f>
        <v>0.629683616</v>
      </c>
      <c r="P19" s="258">
        <f t="shared" si="1"/>
        <v>70.758021577693711</v>
      </c>
      <c r="Q19" s="258">
        <f t="shared" si="2"/>
        <v>2.5897435897435899</v>
      </c>
      <c r="R19" s="258">
        <f t="shared" si="3"/>
        <v>45.992714025500909</v>
      </c>
      <c r="S19" s="260" t="s">
        <v>337</v>
      </c>
      <c r="T19" s="248">
        <v>39</v>
      </c>
      <c r="U19" s="254">
        <v>10100</v>
      </c>
      <c r="V19" s="248">
        <v>60</v>
      </c>
      <c r="W19" s="258">
        <f t="shared" si="5"/>
        <v>81.692307692307693</v>
      </c>
      <c r="X19" s="258">
        <f t="shared" si="4"/>
        <v>53.1</v>
      </c>
      <c r="Y19" s="259">
        <f>+ตค!G16+พย!G16+ธค!G16+มค!G16+กพ!G16+มีค!G16+เมย!G16+พค!G16+มิย!G16+กค!G16+สค!G16+ก.ย!G16</f>
        <v>3186</v>
      </c>
    </row>
    <row r="20" spans="1:25" ht="36">
      <c r="A20" s="248" t="s">
        <v>107</v>
      </c>
      <c r="B20" s="4" t="s">
        <v>127</v>
      </c>
      <c r="C20" s="195">
        <f>+ตค!W18</f>
        <v>0.59998894700000005</v>
      </c>
      <c r="D20" s="195">
        <f>+พย!W18</f>
        <v>0.61970310900000003</v>
      </c>
      <c r="E20" s="195">
        <f>+ธค!W18</f>
        <v>0.51099849200000003</v>
      </c>
      <c r="F20" s="195">
        <f>+มค!W18</f>
        <v>0.56436243100000005</v>
      </c>
      <c r="G20" s="195">
        <f>+กพ!W18</f>
        <v>0.63556190499999998</v>
      </c>
      <c r="H20" s="195">
        <f>+มีค!W18</f>
        <v>0.49781421999999997</v>
      </c>
      <c r="I20" s="195">
        <f>+เมย!W18</f>
        <v>0.549220606</v>
      </c>
      <c r="J20" s="195">
        <f>+พค!W18</f>
        <v>0.64710270299999995</v>
      </c>
      <c r="K20" s="195">
        <f>+มิย!W18</f>
        <v>0.68548971999999997</v>
      </c>
      <c r="L20" s="195">
        <f>+กค!W18</f>
        <v>0.51081796099999999</v>
      </c>
      <c r="M20" s="195">
        <f>+สค!W18</f>
        <v>0.50128978499999999</v>
      </c>
      <c r="N20" s="195">
        <f>+ก.ย!W18</f>
        <v>0.49914907400000003</v>
      </c>
      <c r="O20" s="268">
        <f>+'ตค-ก.ย'!W17</f>
        <v>0.56841749200000002</v>
      </c>
      <c r="P20" s="258">
        <f>+(U20*100)/(T20*$P$3)</f>
        <v>64.657147893530762</v>
      </c>
      <c r="Q20" s="258">
        <f>+U20/(T20*100)</f>
        <v>2.3664516129032256</v>
      </c>
      <c r="R20" s="258">
        <f>+(U20*100)/(V20*$P$3)</f>
        <v>66.812386156648458</v>
      </c>
      <c r="S20" s="260" t="s">
        <v>337</v>
      </c>
      <c r="T20" s="248">
        <v>31</v>
      </c>
      <c r="U20" s="254">
        <v>7336</v>
      </c>
      <c r="V20" s="248">
        <v>30</v>
      </c>
      <c r="W20" s="258">
        <f>+Y20/T20</f>
        <v>74.870967741935488</v>
      </c>
      <c r="X20" s="258">
        <f>+Y20/V20</f>
        <v>77.36666666666666</v>
      </c>
      <c r="Y20" s="259">
        <f>+ตค!G18+พย!G18+ธค!G18+มค!G18+กพ!G18+มีค!G18+เมย!G18+พค!G18+มิย!G18+กค!G18+สค!G18+ก.ย!G18</f>
        <v>2321</v>
      </c>
    </row>
    <row r="21" spans="1:25" s="280" customFormat="1" ht="8.25" customHeight="1">
      <c r="A21" s="271"/>
      <c r="B21" s="272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4"/>
      <c r="P21" s="278"/>
      <c r="Q21" s="278"/>
      <c r="R21" s="278"/>
      <c r="S21" s="281"/>
      <c r="T21" s="271"/>
      <c r="U21" s="271"/>
      <c r="V21" s="271"/>
      <c r="W21" s="278"/>
      <c r="X21" s="278"/>
      <c r="Y21" s="279"/>
    </row>
    <row r="22" spans="1:25" ht="36">
      <c r="A22" s="248" t="s">
        <v>112</v>
      </c>
      <c r="B22" s="4" t="s">
        <v>12</v>
      </c>
      <c r="C22" s="195">
        <f>+ตค!W17</f>
        <v>0.53765897399999996</v>
      </c>
      <c r="D22" s="195">
        <f>+พย!W17</f>
        <v>0.48510961499999999</v>
      </c>
      <c r="E22" s="195">
        <f>+ธค!W17</f>
        <v>1.098184211</v>
      </c>
      <c r="F22" s="195">
        <f>+มค!W17</f>
        <v>0.43757142900000001</v>
      </c>
      <c r="G22" s="195">
        <f>+กพ!W17</f>
        <v>0.49606</v>
      </c>
      <c r="H22" s="195">
        <f>+มีค!W17</f>
        <v>0.43964558799999998</v>
      </c>
      <c r="I22" s="195">
        <f>+เมย!W17</f>
        <v>0.43897142900000002</v>
      </c>
      <c r="J22" s="195">
        <f>+พค!W17</f>
        <v>0.41259019600000002</v>
      </c>
      <c r="K22" s="195">
        <f>+มิย!W17</f>
        <v>0.54956349199999999</v>
      </c>
      <c r="L22" s="195">
        <f>+กค!W17</f>
        <v>0.58994264699999999</v>
      </c>
      <c r="M22" s="195">
        <f>+สค!W17</f>
        <v>0.62244999999999995</v>
      </c>
      <c r="N22" s="195">
        <f>+ก.ย!W17</f>
        <v>0.2799875</v>
      </c>
      <c r="O22" s="268">
        <f>+'ตค-ก.ย'!W16</f>
        <v>0.53548945599999997</v>
      </c>
      <c r="P22" s="258">
        <f t="shared" si="1"/>
        <v>60.73770491803279</v>
      </c>
      <c r="Q22" s="258">
        <f t="shared" si="2"/>
        <v>2.2229999999999999</v>
      </c>
      <c r="R22" s="258">
        <f t="shared" si="3"/>
        <v>60.73770491803279</v>
      </c>
      <c r="S22" s="260" t="s">
        <v>337</v>
      </c>
      <c r="T22" s="248">
        <v>10</v>
      </c>
      <c r="U22" s="254">
        <v>2223</v>
      </c>
      <c r="V22" s="248">
        <v>10</v>
      </c>
      <c r="W22" s="258">
        <f t="shared" si="5"/>
        <v>60.7</v>
      </c>
      <c r="X22" s="258">
        <f t="shared" si="4"/>
        <v>60.7</v>
      </c>
      <c r="Y22" s="259">
        <f>+ตค!G17+พย!G17+ธค!G17+มค!G17+กพ!G17+มีค!G17+เมย!G17+พค!G17+มิย!G17+กค!G17+สค!G17+ก.ย!G17</f>
        <v>607</v>
      </c>
    </row>
    <row r="23" spans="1:25" ht="36">
      <c r="A23" s="248" t="s">
        <v>112</v>
      </c>
      <c r="B23" s="4" t="s">
        <v>128</v>
      </c>
      <c r="C23" s="195">
        <f>+ตค!W19</f>
        <v>0.73939294099999997</v>
      </c>
      <c r="D23" s="195">
        <f>+พย!W19</f>
        <v>0.66300543499999998</v>
      </c>
      <c r="E23" s="195">
        <f>+ธค!W19</f>
        <v>0.61068877600000004</v>
      </c>
      <c r="F23" s="195">
        <f>+มค!W19</f>
        <v>0.78114851500000004</v>
      </c>
      <c r="G23" s="195">
        <f>+กพ!W19</f>
        <v>0.86665700899999998</v>
      </c>
      <c r="H23" s="195">
        <f>+มีค!W19</f>
        <v>0.578520755</v>
      </c>
      <c r="I23" s="195">
        <f>+เมย!W19</f>
        <v>0.796228571</v>
      </c>
      <c r="J23" s="195">
        <f>+พค!W19</f>
        <v>0.73443255799999996</v>
      </c>
      <c r="K23" s="195">
        <f>+มิย!W19</f>
        <v>0.61718367299999999</v>
      </c>
      <c r="L23" s="195">
        <f>+กค!W19</f>
        <v>0.74727790699999996</v>
      </c>
      <c r="M23" s="195">
        <f>+สค!W19</f>
        <v>1.0136958330000001</v>
      </c>
      <c r="N23" s="195">
        <f>+ก.ย!W19</f>
        <v>0.87596794899999997</v>
      </c>
      <c r="O23" s="269">
        <f>+'ตค-ก.ย'!W18</f>
        <v>0.74412136399999995</v>
      </c>
      <c r="P23" s="258">
        <f t="shared" si="1"/>
        <v>48.907103825136609</v>
      </c>
      <c r="Q23" s="258">
        <f t="shared" si="2"/>
        <v>1.79</v>
      </c>
      <c r="R23" s="258">
        <f t="shared" si="3"/>
        <v>107.59562841530055</v>
      </c>
      <c r="S23" s="260" t="s">
        <v>337</v>
      </c>
      <c r="T23" s="248">
        <v>22</v>
      </c>
      <c r="U23" s="254">
        <v>3938</v>
      </c>
      <c r="V23" s="248">
        <v>10</v>
      </c>
      <c r="W23" s="258">
        <f t="shared" si="5"/>
        <v>50</v>
      </c>
      <c r="X23" s="258">
        <f t="shared" si="4"/>
        <v>110</v>
      </c>
      <c r="Y23" s="259">
        <f>+ตค!G19+พย!G19+ธค!G19+มค!G19+กพ!G19+มีค!G19+เมย!G19+พค!G19+มิย!G19+กค!G19+สค!G19+ก.ย!G19</f>
        <v>1100</v>
      </c>
    </row>
    <row r="24" spans="1:25" ht="36">
      <c r="A24" s="248" t="s">
        <v>112</v>
      </c>
      <c r="B24" s="4" t="s">
        <v>129</v>
      </c>
      <c r="C24" s="195">
        <f>+ตค!W20</f>
        <v>0.77736034499999995</v>
      </c>
      <c r="D24" s="195">
        <f>+พย!W20</f>
        <v>0.56393333300000004</v>
      </c>
      <c r="E24" s="195">
        <f>+ธค!W20</f>
        <v>0.67371999999999999</v>
      </c>
      <c r="F24" s="195">
        <f>+มค!W20</f>
        <v>0.80394955800000001</v>
      </c>
      <c r="G24" s="195">
        <f>+กพ!W20</f>
        <v>0.74179108900000001</v>
      </c>
      <c r="H24" s="195">
        <f>+มีค!W20</f>
        <v>0.68481271200000005</v>
      </c>
      <c r="I24" s="195">
        <f>+เมย!W20</f>
        <v>0.61112142899999999</v>
      </c>
      <c r="J24" s="195">
        <f>+พค!W20</f>
        <v>0.67059999999999997</v>
      </c>
      <c r="K24" s="195">
        <f>+มิย!W20</f>
        <v>0.66093164599999998</v>
      </c>
      <c r="L24" s="195">
        <f>+กค!W20</f>
        <v>0.63904698800000004</v>
      </c>
      <c r="M24" s="195">
        <f>+สค!W20</f>
        <v>0.67825616399999999</v>
      </c>
      <c r="N24" s="195">
        <f>+ก.ย!W20</f>
        <v>0.67015652199999998</v>
      </c>
      <c r="O24" s="269">
        <f>+'ตค-ก.ย'!W19</f>
        <v>0.68358905599999997</v>
      </c>
      <c r="P24" s="258">
        <f t="shared" si="1"/>
        <v>99.04371584699453</v>
      </c>
      <c r="Q24" s="258">
        <f t="shared" si="2"/>
        <v>3.625</v>
      </c>
      <c r="R24" s="258">
        <f t="shared" si="3"/>
        <v>138.66120218579235</v>
      </c>
      <c r="S24" s="260" t="s">
        <v>337</v>
      </c>
      <c r="T24" s="248">
        <v>14</v>
      </c>
      <c r="U24" s="254">
        <v>5075</v>
      </c>
      <c r="V24" s="248">
        <v>10</v>
      </c>
      <c r="W24" s="258">
        <f t="shared" si="5"/>
        <v>80.928571428571431</v>
      </c>
      <c r="X24" s="258">
        <f t="shared" si="4"/>
        <v>113.3</v>
      </c>
      <c r="Y24" s="259">
        <f>+ตค!G20+พย!G20+ธค!G20+มค!G20+กพ!G20+มีค!G20+เมย!G20+พค!G20+มิย!G20+กค!G20+สค!G20+ก.ย!G20</f>
        <v>1133</v>
      </c>
    </row>
    <row r="25" spans="1:25" s="280" customFormat="1" ht="7.5" customHeight="1">
      <c r="A25" s="271"/>
      <c r="B25" s="272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82"/>
      <c r="P25" s="278"/>
      <c r="Q25" s="278"/>
      <c r="R25" s="278"/>
      <c r="S25" s="281"/>
      <c r="T25" s="271"/>
      <c r="U25" s="271"/>
      <c r="V25" s="271"/>
      <c r="W25" s="278"/>
      <c r="X25" s="278"/>
      <c r="Y25" s="279"/>
    </row>
    <row r="26" spans="1:25">
      <c r="B26" s="227" t="s">
        <v>339</v>
      </c>
      <c r="C26" s="236" t="s">
        <v>373</v>
      </c>
      <c r="R26" s="253"/>
    </row>
    <row r="27" spans="1:25">
      <c r="B27" s="59"/>
    </row>
    <row r="29" spans="1:25" ht="13.5" thickBot="1">
      <c r="B29" s="179" t="s">
        <v>348</v>
      </c>
      <c r="C29">
        <v>31</v>
      </c>
      <c r="D29">
        <v>30</v>
      </c>
      <c r="E29">
        <v>31</v>
      </c>
      <c r="F29">
        <v>31</v>
      </c>
      <c r="G29">
        <v>29</v>
      </c>
      <c r="H29">
        <v>31</v>
      </c>
      <c r="I29">
        <v>30</v>
      </c>
      <c r="J29">
        <v>31</v>
      </c>
      <c r="K29">
        <v>30</v>
      </c>
      <c r="L29">
        <v>31</v>
      </c>
      <c r="M29">
        <v>31</v>
      </c>
      <c r="N29">
        <v>30</v>
      </c>
      <c r="P29">
        <f>SUM(C29:N29)</f>
        <v>366</v>
      </c>
    </row>
    <row r="30" spans="1:25" ht="90.75" thickBot="1">
      <c r="B30" s="56" t="s">
        <v>95</v>
      </c>
      <c r="C30" s="181" t="s">
        <v>74</v>
      </c>
      <c r="D30" s="181" t="s">
        <v>75</v>
      </c>
      <c r="E30" s="181" t="s">
        <v>76</v>
      </c>
      <c r="F30" s="181" t="s">
        <v>77</v>
      </c>
      <c r="G30" s="181" t="s">
        <v>78</v>
      </c>
      <c r="H30" s="181" t="s">
        <v>79</v>
      </c>
      <c r="I30" s="181" t="s">
        <v>80</v>
      </c>
      <c r="J30" s="181" t="s">
        <v>81</v>
      </c>
      <c r="K30" s="181" t="s">
        <v>82</v>
      </c>
      <c r="L30" s="181" t="s">
        <v>83</v>
      </c>
      <c r="M30" s="181" t="s">
        <v>84</v>
      </c>
      <c r="N30" s="181" t="s">
        <v>85</v>
      </c>
      <c r="O30" s="249"/>
      <c r="P30" s="171" t="s">
        <v>91</v>
      </c>
      <c r="Q30" s="171" t="s">
        <v>113</v>
      </c>
      <c r="R30" s="191" t="s">
        <v>346</v>
      </c>
      <c r="S30" s="198" t="s">
        <v>334</v>
      </c>
      <c r="T30" s="196" t="s">
        <v>110</v>
      </c>
      <c r="U30" s="56" t="s">
        <v>100</v>
      </c>
      <c r="V30" s="197" t="s">
        <v>109</v>
      </c>
    </row>
    <row r="31" spans="1:25" ht="36.75" thickBot="1">
      <c r="B31" s="2" t="s">
        <v>118</v>
      </c>
      <c r="C31" s="182">
        <f>+ตค!U5</f>
        <v>1.43</v>
      </c>
      <c r="D31" s="182">
        <f>+พย!U5</f>
        <v>1.52</v>
      </c>
      <c r="E31" s="182">
        <f>+พย!U5</f>
        <v>1.52</v>
      </c>
      <c r="F31" s="182">
        <f>+พย!U5</f>
        <v>1.52</v>
      </c>
      <c r="G31" s="182">
        <f>+พย!U5</f>
        <v>1.52</v>
      </c>
      <c r="H31" s="182">
        <f>+พย!U5</f>
        <v>1.52</v>
      </c>
      <c r="I31" s="182">
        <f>+พย!U5</f>
        <v>1.52</v>
      </c>
      <c r="J31" s="182">
        <f>+พย!U5</f>
        <v>1.52</v>
      </c>
      <c r="K31" s="182">
        <f>+พย!U5</f>
        <v>1.52</v>
      </c>
      <c r="L31" s="182">
        <f>+พย!U5</f>
        <v>1.52</v>
      </c>
      <c r="M31" s="182">
        <f>+พย!U5</f>
        <v>1.52</v>
      </c>
      <c r="N31" s="182">
        <f>+พย!U5</f>
        <v>1.52</v>
      </c>
      <c r="O31" s="182"/>
      <c r="P31" s="52">
        <f>+(U31*100)/(T31*$P$3)</f>
        <v>62.484157160963242</v>
      </c>
      <c r="Q31" s="52">
        <f t="shared" ref="Q31:Q46" si="6">+U31/(T31*100)</f>
        <v>2.2869201520912545</v>
      </c>
      <c r="R31" s="52">
        <f>+(U31*100)/(V31*$P$3)</f>
        <v>62.962962962962962</v>
      </c>
      <c r="S31" s="199" t="s">
        <v>335</v>
      </c>
      <c r="T31" s="51">
        <v>526</v>
      </c>
      <c r="U31">
        <v>120292</v>
      </c>
      <c r="V31" s="51">
        <v>522</v>
      </c>
    </row>
    <row r="32" spans="1:25" ht="36.75" thickBot="1">
      <c r="B32" s="2" t="s">
        <v>119</v>
      </c>
      <c r="C32" s="182">
        <f>+ตค!U6</f>
        <v>6.0370291E-2</v>
      </c>
      <c r="D32" s="182">
        <f>+พย!U6</f>
        <v>1.3220791039999999</v>
      </c>
      <c r="E32" s="182">
        <f>+ธค!U6</f>
        <v>1.3133482540000001</v>
      </c>
      <c r="F32" s="182">
        <f>+มค!U6</f>
        <v>0</v>
      </c>
      <c r="G32" s="182">
        <f>+กพ!U6</f>
        <v>1.7266556999999998E-2</v>
      </c>
      <c r="H32" s="182">
        <f>+มีค!U6</f>
        <v>1.974707E-3</v>
      </c>
      <c r="I32" s="182">
        <f>+เมย!U6</f>
        <v>1.8001835000000001E-2</v>
      </c>
      <c r="J32" s="182">
        <f>+พค!U6</f>
        <v>2.2521400000000001E-3</v>
      </c>
      <c r="K32" s="182">
        <f>+มิย!U6</f>
        <v>5.8189729999999999E-3</v>
      </c>
      <c r="L32" s="195">
        <f>+กค!U6</f>
        <v>5.6699890000000003E-3</v>
      </c>
      <c r="M32" s="182">
        <f>+สค!U6</f>
        <v>0</v>
      </c>
      <c r="N32" s="182">
        <f>+ก.ย!U6</f>
        <v>0.38071315</v>
      </c>
      <c r="O32" s="182"/>
      <c r="P32" s="52">
        <f t="shared" ref="P32:P46" si="7">+(U32*100)/(T32*$P$3)</f>
        <v>83.0871611751339</v>
      </c>
      <c r="Q32" s="52">
        <f t="shared" si="6"/>
        <v>3.040990099009901</v>
      </c>
      <c r="R32" s="52">
        <f t="shared" ref="R32:R46" si="8">+(U32*100)/(V32*$P$3)</f>
        <v>93.242258652094719</v>
      </c>
      <c r="S32" s="200" t="s">
        <v>336</v>
      </c>
      <c r="T32" s="51">
        <v>202</v>
      </c>
      <c r="U32">
        <v>61428</v>
      </c>
      <c r="V32" s="51">
        <v>180</v>
      </c>
    </row>
    <row r="33" spans="2:22" ht="36.75" thickBot="1">
      <c r="B33" s="2" t="s">
        <v>16</v>
      </c>
      <c r="C33" s="182">
        <f>+ตค!U7</f>
        <v>0.64637777799999996</v>
      </c>
      <c r="D33" s="182">
        <f>+พย!U7</f>
        <v>0.34053093200000001</v>
      </c>
      <c r="E33" s="182">
        <f>+ธค!U7</f>
        <v>3.1524424000000002E-2</v>
      </c>
      <c r="F33" s="182">
        <f>+มค!U7</f>
        <v>0.112659336</v>
      </c>
      <c r="G33" s="182">
        <f>+กพ!U7</f>
        <v>0.137553333</v>
      </c>
      <c r="H33" s="182">
        <f>+มีค!U7</f>
        <v>4.12024E-2</v>
      </c>
      <c r="I33" s="182">
        <f>+เมย!U7</f>
        <v>0.66062366100000003</v>
      </c>
      <c r="J33" s="182">
        <f>+พค!U7</f>
        <v>6.1516189999999998E-2</v>
      </c>
      <c r="K33" s="182">
        <f>+มิย!U7</f>
        <v>0.61960160600000003</v>
      </c>
      <c r="L33" s="195">
        <f>+กค!U7</f>
        <v>0.62674745799999998</v>
      </c>
      <c r="M33" s="182">
        <f>+สค!U7</f>
        <v>0.62269846699999998</v>
      </c>
      <c r="N33" s="182">
        <f>+ก.ย!U7</f>
        <v>0.65664106499999997</v>
      </c>
      <c r="O33" s="182"/>
      <c r="P33" s="52">
        <f t="shared" si="7"/>
        <v>84.016393442622956</v>
      </c>
      <c r="Q33" s="52">
        <f t="shared" si="6"/>
        <v>3.0750000000000002</v>
      </c>
      <c r="R33" s="52">
        <f t="shared" si="8"/>
        <v>84.016393442622956</v>
      </c>
      <c r="S33" s="200" t="s">
        <v>337</v>
      </c>
      <c r="T33" s="11">
        <v>30</v>
      </c>
      <c r="U33">
        <v>9225</v>
      </c>
      <c r="V33" s="11">
        <v>30</v>
      </c>
    </row>
    <row r="34" spans="2:22" ht="47.25" thickBot="1">
      <c r="B34" s="2" t="s">
        <v>120</v>
      </c>
      <c r="C34" s="182">
        <f>+ตค!U8</f>
        <v>0.64048851699999998</v>
      </c>
      <c r="D34" s="182">
        <f>+พย!U8</f>
        <v>0.66045789499999996</v>
      </c>
      <c r="E34" s="182">
        <f>+ธค!U8</f>
        <v>0.67079105299999997</v>
      </c>
      <c r="F34" s="182">
        <f>+มค!U8</f>
        <v>0.74213210500000004</v>
      </c>
      <c r="G34" s="182">
        <f>+กพ!U8</f>
        <v>3.6442632000000003E-2</v>
      </c>
      <c r="H34" s="182">
        <f>+มีค!U8</f>
        <v>2.4781537999999999E-2</v>
      </c>
      <c r="I34" s="182">
        <f>+เมย!U8</f>
        <v>0.75927134100000004</v>
      </c>
      <c r="J34" s="182">
        <f>+พค!U8</f>
        <v>1.0595240000000001E-3</v>
      </c>
      <c r="K34" s="182">
        <f>+มิย!U8</f>
        <v>0.54096101699999999</v>
      </c>
      <c r="L34" s="195">
        <f>+กค!U8</f>
        <v>0.58412870800000005</v>
      </c>
      <c r="M34" s="182">
        <f>+สค!U8</f>
        <v>2.556652E-3</v>
      </c>
      <c r="N34" s="182">
        <f>+ก.ย!U8</f>
        <v>6.3951556000000007E-2</v>
      </c>
      <c r="O34" s="182"/>
      <c r="P34" s="52">
        <f t="shared" si="7"/>
        <v>67.759562841530055</v>
      </c>
      <c r="Q34" s="52">
        <f t="shared" si="6"/>
        <v>2.48</v>
      </c>
      <c r="R34" s="52">
        <f t="shared" si="8"/>
        <v>40.655737704918032</v>
      </c>
      <c r="S34" s="201" t="s">
        <v>337</v>
      </c>
      <c r="T34" s="11">
        <v>36</v>
      </c>
      <c r="U34">
        <v>8928</v>
      </c>
      <c r="V34" s="11">
        <v>60</v>
      </c>
    </row>
    <row r="35" spans="2:22" ht="36.75" thickBot="1">
      <c r="B35" s="2" t="s">
        <v>121</v>
      </c>
      <c r="C35" s="182">
        <f>+ตค!U9</f>
        <v>0.60036576100000005</v>
      </c>
      <c r="D35" s="182">
        <f>+พย!U9</f>
        <v>0.58343416100000001</v>
      </c>
      <c r="E35" s="182">
        <f>+ธค!U9</f>
        <v>0.40913333299999999</v>
      </c>
      <c r="F35" s="182">
        <f>+มค!U9</f>
        <v>0.64070565999999995</v>
      </c>
      <c r="G35" s="182">
        <f>+กพ!U9</f>
        <v>0.58624293800000005</v>
      </c>
      <c r="H35" s="182">
        <f>+มีค!U9</f>
        <v>0.56696766200000004</v>
      </c>
      <c r="I35" s="182">
        <f>+เมย!U9</f>
        <v>0.54793387100000002</v>
      </c>
      <c r="J35" s="182">
        <f>+พค!U9</f>
        <v>0.61240779199999995</v>
      </c>
      <c r="K35" s="182">
        <f>+มิย!U9</f>
        <v>0.53169999999999995</v>
      </c>
      <c r="L35" s="195">
        <f>+กค!U9</f>
        <v>1.2537036999999999E-2</v>
      </c>
      <c r="M35" s="182">
        <f>+สค!U9</f>
        <v>0.52996776000000001</v>
      </c>
      <c r="N35" s="182">
        <f>+ก.ย!U9</f>
        <v>0.50081243499999994</v>
      </c>
      <c r="O35" s="182"/>
      <c r="P35" s="52">
        <f t="shared" si="7"/>
        <v>54.834547662416512</v>
      </c>
      <c r="Q35" s="52">
        <f t="shared" si="6"/>
        <v>2.0069444444444446</v>
      </c>
      <c r="R35" s="52">
        <f t="shared" si="8"/>
        <v>65.801457194899811</v>
      </c>
      <c r="S35" s="201" t="s">
        <v>337</v>
      </c>
      <c r="T35" s="11">
        <v>36</v>
      </c>
      <c r="U35">
        <v>7225</v>
      </c>
      <c r="V35" s="11">
        <v>30</v>
      </c>
    </row>
    <row r="36" spans="2:22" ht="36.75" thickBot="1">
      <c r="B36" s="2" t="s">
        <v>122</v>
      </c>
      <c r="C36" s="182">
        <f>+ตค!U10</f>
        <v>0.49860806499999999</v>
      </c>
      <c r="D36" s="182">
        <f>+พย!U10</f>
        <v>0.469687407</v>
      </c>
      <c r="E36" s="182">
        <f>+ธค!U10</f>
        <v>0.61371238100000003</v>
      </c>
      <c r="F36" s="182">
        <f>+มค!U10</f>
        <v>0.705773282</v>
      </c>
      <c r="G36" s="182">
        <f>+กพ!U10</f>
        <v>0.58589150899999998</v>
      </c>
      <c r="H36" s="182">
        <f>+มีค!U10</f>
        <v>0.58058225799999996</v>
      </c>
      <c r="I36" s="182">
        <f>+เมย!U10</f>
        <v>0.58972999999999998</v>
      </c>
      <c r="J36" s="182">
        <f>+พค!U10</f>
        <v>0.60294949499999995</v>
      </c>
      <c r="K36" s="182">
        <f>+มิย!U10</f>
        <v>0.60104476200000001</v>
      </c>
      <c r="L36" s="195">
        <f>+กค!U10</f>
        <v>0.74203189700000005</v>
      </c>
      <c r="M36" s="182">
        <f>+สค!U10</f>
        <v>0.64785845099999995</v>
      </c>
      <c r="N36" s="182">
        <f>+ก.ย!U10</f>
        <v>0.63336241100000001</v>
      </c>
      <c r="O36" s="182"/>
      <c r="P36" s="52">
        <f t="shared" si="7"/>
        <v>43.559718969555036</v>
      </c>
      <c r="Q36" s="52">
        <f t="shared" si="6"/>
        <v>1.5942857142857143</v>
      </c>
      <c r="R36" s="52">
        <f t="shared" si="8"/>
        <v>40.655737704918032</v>
      </c>
      <c r="S36" s="201" t="s">
        <v>337</v>
      </c>
      <c r="T36" s="11">
        <v>28</v>
      </c>
      <c r="U36">
        <v>4464</v>
      </c>
      <c r="V36" s="11">
        <v>30</v>
      </c>
    </row>
    <row r="37" spans="2:22" ht="36.75" thickBot="1">
      <c r="B37" s="2" t="s">
        <v>123</v>
      </c>
      <c r="C37" s="182">
        <f>+ตค!U11</f>
        <v>0.43856717899999997</v>
      </c>
      <c r="D37" s="182">
        <f>+พย!U11</f>
        <v>2.933696E-3</v>
      </c>
      <c r="E37" s="182">
        <f>+ธค!U11</f>
        <v>0</v>
      </c>
      <c r="F37" s="182">
        <f>+มค!U11</f>
        <v>0.65211993999999995</v>
      </c>
      <c r="G37" s="182">
        <f>+กพ!U11</f>
        <v>0.60847717700000004</v>
      </c>
      <c r="H37" s="182">
        <f>+มีค!U11</f>
        <v>0.62485801699999999</v>
      </c>
      <c r="I37" s="182">
        <f>+เมย!U11</f>
        <v>0.66980987700000005</v>
      </c>
      <c r="J37" s="182">
        <f>+พค!U11</f>
        <v>0.63085016100000002</v>
      </c>
      <c r="K37" s="182">
        <f>+มิย!U11</f>
        <v>0.67349521000000001</v>
      </c>
      <c r="L37" s="195">
        <f>+กค!U11</f>
        <v>0.57912518499999999</v>
      </c>
      <c r="M37" s="182">
        <f>+สค!U11</f>
        <v>1.8907832999999999E-2</v>
      </c>
      <c r="N37" s="182">
        <f>+ก.ย!U11</f>
        <v>0.57979254499999999</v>
      </c>
      <c r="O37" s="182"/>
      <c r="P37" s="52">
        <f t="shared" si="7"/>
        <v>98.913934426229503</v>
      </c>
      <c r="Q37" s="52">
        <f t="shared" si="6"/>
        <v>3.62025</v>
      </c>
      <c r="R37" s="52">
        <f t="shared" si="8"/>
        <v>65.942622950819668</v>
      </c>
      <c r="S37" s="200" t="s">
        <v>338</v>
      </c>
      <c r="T37" s="11">
        <v>40</v>
      </c>
      <c r="U37">
        <v>14481</v>
      </c>
      <c r="V37" s="11">
        <v>60</v>
      </c>
    </row>
    <row r="38" spans="2:22" ht="36.75" thickBot="1">
      <c r="B38" s="2" t="s">
        <v>124</v>
      </c>
      <c r="C38" s="182">
        <f>+ตค!U12</f>
        <v>0.64104314699999998</v>
      </c>
      <c r="D38" s="182">
        <f>+พย!U12</f>
        <v>0</v>
      </c>
      <c r="E38" s="182">
        <f>+ธค!U12</f>
        <v>2.1695294E-2</v>
      </c>
      <c r="F38" s="182">
        <f>+มค!U12</f>
        <v>0.704076166</v>
      </c>
      <c r="G38" s="182">
        <f>+กพ!U12</f>
        <v>0.71571797800000003</v>
      </c>
      <c r="H38" s="182">
        <f>+มีค!U12</f>
        <v>0.71641326000000005</v>
      </c>
      <c r="I38" s="182">
        <f>+เมย!U12</f>
        <v>0.66813905299999998</v>
      </c>
      <c r="J38" s="182">
        <f>+พค!U12</f>
        <v>0.57116631600000001</v>
      </c>
      <c r="K38" s="182">
        <f>+มิย!U12</f>
        <v>0.56491199999999997</v>
      </c>
      <c r="L38" s="195">
        <f>+กค!U12</f>
        <v>0.53300923899999997</v>
      </c>
      <c r="M38" s="182">
        <f>+สค!U12</f>
        <v>0.56744090899999999</v>
      </c>
      <c r="N38" s="182">
        <f>+ก.ย!U12</f>
        <v>0.301158602</v>
      </c>
      <c r="O38" s="182"/>
      <c r="P38" s="52">
        <f t="shared" si="7"/>
        <v>61.839708561020039</v>
      </c>
      <c r="Q38" s="52">
        <f t="shared" si="6"/>
        <v>2.2633333333333332</v>
      </c>
      <c r="R38" s="52">
        <f t="shared" si="8"/>
        <v>74.207650273224047</v>
      </c>
      <c r="S38" s="201" t="s">
        <v>337</v>
      </c>
      <c r="T38" s="11">
        <v>36</v>
      </c>
      <c r="U38">
        <v>8148</v>
      </c>
      <c r="V38" s="11">
        <v>30</v>
      </c>
    </row>
    <row r="39" spans="2:22" ht="36.75" thickBot="1">
      <c r="B39" s="2" t="s">
        <v>8</v>
      </c>
      <c r="C39" s="182">
        <f>+ตค!U13</f>
        <v>0.60408934000000003</v>
      </c>
      <c r="D39" s="182">
        <f>+พย!U13</f>
        <v>0.58176815900000001</v>
      </c>
      <c r="E39" s="182">
        <f>+ธค!U13</f>
        <v>3.8953190999999998E-2</v>
      </c>
      <c r="F39" s="182">
        <f>+มค!U13</f>
        <v>2.8764369999999999E-3</v>
      </c>
      <c r="G39" s="182">
        <f>+กพ!U13</f>
        <v>2.2024724999999998E-2</v>
      </c>
      <c r="H39" s="182">
        <f>+มีค!U13</f>
        <v>5.5538460000000003E-3</v>
      </c>
      <c r="I39" s="182">
        <f>+เมย!U13</f>
        <v>0</v>
      </c>
      <c r="J39" s="182">
        <f>+พค!U13</f>
        <v>0</v>
      </c>
      <c r="K39" s="182">
        <f>+มิย!U13</f>
        <v>0.53314120899999995</v>
      </c>
      <c r="L39" s="195">
        <f>+กค!U13</f>
        <v>8.0760427999999995E-2</v>
      </c>
      <c r="M39" s="182">
        <f>+สค!U13</f>
        <v>0.59192153800000002</v>
      </c>
      <c r="N39" s="182">
        <f>+ก.ย!U13</f>
        <v>3.9724338999999997E-2</v>
      </c>
      <c r="O39" s="182"/>
      <c r="P39" s="52">
        <f t="shared" si="7"/>
        <v>65.418943533697629</v>
      </c>
      <c r="Q39" s="52">
        <f t="shared" si="6"/>
        <v>2.3943333333333334</v>
      </c>
      <c r="R39" s="52">
        <f t="shared" si="8"/>
        <v>65.418943533697629</v>
      </c>
      <c r="S39" s="201" t="s">
        <v>337</v>
      </c>
      <c r="T39" s="11">
        <v>30</v>
      </c>
      <c r="U39">
        <v>7183</v>
      </c>
      <c r="V39" s="11">
        <v>30</v>
      </c>
    </row>
    <row r="40" spans="2:22" ht="36.75" thickBot="1">
      <c r="B40" s="2" t="s">
        <v>125</v>
      </c>
      <c r="C40" s="182">
        <f>+ตค!U14</f>
        <v>0.61150646399999997</v>
      </c>
      <c r="D40" s="182">
        <f>+พย!U14</f>
        <v>0.41220170900000003</v>
      </c>
      <c r="E40" s="182">
        <f>+ธค!U14</f>
        <v>0</v>
      </c>
      <c r="F40" s="182">
        <f>+มค!U14</f>
        <v>0.71159471799999996</v>
      </c>
      <c r="G40" s="182">
        <f>+กพ!U14</f>
        <v>0.68933937000000001</v>
      </c>
      <c r="H40" s="182">
        <f>+มีค!U14</f>
        <v>0.63688422700000002</v>
      </c>
      <c r="I40" s="182">
        <f>+เมย!U14</f>
        <v>0.67205927399999998</v>
      </c>
      <c r="J40" s="182">
        <f>+พค!U14</f>
        <v>0.69156025600000004</v>
      </c>
      <c r="K40" s="182">
        <f>+มิย!U14</f>
        <v>0.65535532799999996</v>
      </c>
      <c r="L40" s="195">
        <f>+กค!U14</f>
        <v>0.67860719700000005</v>
      </c>
      <c r="M40" s="182">
        <f>+สค!U14</f>
        <v>0.66954000000000002</v>
      </c>
      <c r="N40" s="182">
        <f>+ก.ย!U14</f>
        <v>0</v>
      </c>
      <c r="O40" s="182"/>
      <c r="P40" s="52">
        <f t="shared" si="7"/>
        <v>57.941316227132333</v>
      </c>
      <c r="Q40" s="52">
        <f t="shared" si="6"/>
        <v>2.1206521739130433</v>
      </c>
      <c r="R40" s="52">
        <f t="shared" si="8"/>
        <v>88.843351548269581</v>
      </c>
      <c r="S40" s="201" t="s">
        <v>337</v>
      </c>
      <c r="T40" s="11">
        <v>46</v>
      </c>
      <c r="U40">
        <v>9755</v>
      </c>
      <c r="V40" s="11">
        <v>30</v>
      </c>
    </row>
    <row r="41" spans="2:22" ht="36.75" thickBot="1">
      <c r="B41" s="2" t="s">
        <v>10</v>
      </c>
      <c r="C41" s="182">
        <f>+ตค!U15</f>
        <v>0.66088988800000004</v>
      </c>
      <c r="D41" s="182">
        <f>+พย!U15</f>
        <v>1.549438E-3</v>
      </c>
      <c r="E41" s="182">
        <f>+ธค!U15</f>
        <v>6.6203590000000001E-3</v>
      </c>
      <c r="F41" s="182">
        <f>+มค!U15</f>
        <v>0.57588404299999996</v>
      </c>
      <c r="G41" s="182">
        <f>+กพ!U15</f>
        <v>0.63487253499999996</v>
      </c>
      <c r="H41" s="182">
        <f>+มีค!U15</f>
        <v>0.59834239099999997</v>
      </c>
      <c r="I41" s="182">
        <f>+เมย!U15</f>
        <v>0.62460599999999999</v>
      </c>
      <c r="J41" s="182">
        <f>+พค!U15</f>
        <v>0.60345590100000002</v>
      </c>
      <c r="K41" s="182">
        <f>+มิย!U15</f>
        <v>0.685906923</v>
      </c>
      <c r="L41" s="195">
        <f>+กค!U15</f>
        <v>0.71019529400000003</v>
      </c>
      <c r="M41" s="182">
        <f>+สค!U15</f>
        <v>0.695119708</v>
      </c>
      <c r="N41" s="182">
        <f>+ก.ย!U15</f>
        <v>0.17022974699999999</v>
      </c>
      <c r="O41" s="182"/>
      <c r="P41" s="52">
        <f t="shared" si="7"/>
        <v>61.948998178506372</v>
      </c>
      <c r="Q41" s="52">
        <f t="shared" si="6"/>
        <v>2.2673333333333332</v>
      </c>
      <c r="R41" s="52">
        <f t="shared" si="8"/>
        <v>30.974499089253186</v>
      </c>
      <c r="S41" s="201" t="s">
        <v>337</v>
      </c>
      <c r="T41" s="11">
        <v>30</v>
      </c>
      <c r="U41">
        <v>6802</v>
      </c>
      <c r="V41" s="11">
        <v>60</v>
      </c>
    </row>
    <row r="42" spans="2:22" ht="36.75" thickBot="1">
      <c r="B42" s="2" t="s">
        <v>126</v>
      </c>
      <c r="C42" s="182">
        <f>+ตค!U16</f>
        <v>2.0668084999999999E-2</v>
      </c>
      <c r="D42" s="182">
        <f>+พย!U16</f>
        <v>7.0902868999999993E-2</v>
      </c>
      <c r="E42" s="182">
        <f>+ธค!U16</f>
        <v>5.1062868999999997E-2</v>
      </c>
      <c r="F42" s="182">
        <f>+มค!U16</f>
        <v>6.0104658999999998E-2</v>
      </c>
      <c r="G42" s="182">
        <f>+กพ!U16</f>
        <v>0.57531075300000001</v>
      </c>
      <c r="H42" s="182">
        <f>+มีค!U16</f>
        <v>0.62122176900000003</v>
      </c>
      <c r="I42" s="182">
        <f>+เมย!U16</f>
        <v>0.61214705899999999</v>
      </c>
      <c r="J42" s="182">
        <f>+พค!U16</f>
        <v>0.69186186800000005</v>
      </c>
      <c r="K42" s="182">
        <f>+มิย!U16</f>
        <v>0.19591641800000001</v>
      </c>
      <c r="L42" s="195">
        <f>+กค!U16</f>
        <v>0.63129609399999997</v>
      </c>
      <c r="M42" s="182">
        <f>+สค!U16</f>
        <v>0.69430944100000003</v>
      </c>
      <c r="N42" s="182">
        <f>+ก.ย!U16</f>
        <v>0.53624381600000004</v>
      </c>
      <c r="O42" s="182"/>
      <c r="P42" s="52">
        <f t="shared" si="7"/>
        <v>70.758021577693711</v>
      </c>
      <c r="Q42" s="52">
        <f t="shared" si="6"/>
        <v>2.5897435897435899</v>
      </c>
      <c r="R42" s="52">
        <f t="shared" si="8"/>
        <v>45.992714025500909</v>
      </c>
      <c r="S42" s="201" t="s">
        <v>337</v>
      </c>
      <c r="T42" s="11">
        <v>39</v>
      </c>
      <c r="U42">
        <v>10100</v>
      </c>
      <c r="V42" s="11">
        <v>60</v>
      </c>
    </row>
    <row r="43" spans="2:22" ht="36.75" thickBot="1">
      <c r="B43" s="2" t="s">
        <v>12</v>
      </c>
      <c r="C43" s="182">
        <f>+ตค!U17</f>
        <v>0.53422307700000005</v>
      </c>
      <c r="D43" s="182">
        <f>+พย!U17</f>
        <v>0.486317308</v>
      </c>
      <c r="E43" s="182">
        <f>+ธค!U17</f>
        <v>1.091652632</v>
      </c>
      <c r="F43" s="182">
        <f>+มค!U17</f>
        <v>0.43056666700000001</v>
      </c>
      <c r="G43" s="182">
        <f>+กพ!U17</f>
        <v>0.50010444399999998</v>
      </c>
      <c r="H43" s="182">
        <f>+มีค!U17</f>
        <v>0.440710294</v>
      </c>
      <c r="I43" s="182">
        <f>+เมย!U17</f>
        <v>0.44212040800000002</v>
      </c>
      <c r="J43" s="182">
        <f>+พค!U17</f>
        <v>0.41374313699999998</v>
      </c>
      <c r="K43" s="182">
        <f>+มิย!U17</f>
        <v>0.54104761899999998</v>
      </c>
      <c r="L43" s="195">
        <f>+กค!U17</f>
        <v>0.58975735299999998</v>
      </c>
      <c r="M43" s="182">
        <f>+สค!U17</f>
        <v>0.62337500000000001</v>
      </c>
      <c r="N43" s="182">
        <f>+ก.ย!U17</f>
        <v>0.28205416700000002</v>
      </c>
      <c r="O43" s="182"/>
      <c r="P43" s="52">
        <f t="shared" si="7"/>
        <v>60.73770491803279</v>
      </c>
      <c r="Q43" s="52">
        <f t="shared" si="6"/>
        <v>2.2229999999999999</v>
      </c>
      <c r="R43" s="52">
        <f t="shared" si="8"/>
        <v>60.73770491803279</v>
      </c>
      <c r="S43" s="201" t="s">
        <v>337</v>
      </c>
      <c r="T43" s="11">
        <v>10</v>
      </c>
      <c r="U43">
        <v>2223</v>
      </c>
      <c r="V43" s="11">
        <v>10</v>
      </c>
    </row>
    <row r="44" spans="2:22" ht="36.75" thickBot="1">
      <c r="B44" s="2" t="s">
        <v>127</v>
      </c>
      <c r="C44" s="182">
        <f>+ตค!U18</f>
        <v>4.9268419999999999E-3</v>
      </c>
      <c r="D44" s="182">
        <f>+พย!U18</f>
        <v>0</v>
      </c>
      <c r="E44" s="182">
        <f>+ธค!U18</f>
        <v>1.322613E-3</v>
      </c>
      <c r="F44" s="182">
        <f>+มค!U18</f>
        <v>0</v>
      </c>
      <c r="G44" s="182">
        <f>+กพ!U18</f>
        <v>3.6722618999999998E-2</v>
      </c>
      <c r="H44" s="182">
        <f>+มีค!U18</f>
        <v>8.8573390000000005E-3</v>
      </c>
      <c r="I44" s="182">
        <f>+เมย!U18</f>
        <v>0.11106727299999999</v>
      </c>
      <c r="J44" s="182">
        <f>+พค!U18</f>
        <v>0.109614054</v>
      </c>
      <c r="K44" s="182">
        <f>+มิย!U18</f>
        <v>8.4551869000000002E-2</v>
      </c>
      <c r="L44" s="195">
        <f>+กค!U18</f>
        <v>7.4591747999999999E-2</v>
      </c>
      <c r="M44" s="182">
        <f>+สค!U18</f>
        <v>4.6904838999999997E-2</v>
      </c>
      <c r="N44" s="182">
        <f>+ก.ย!U18</f>
        <v>6.4297684999999993E-2</v>
      </c>
      <c r="O44" s="182"/>
      <c r="P44" s="52">
        <f t="shared" si="7"/>
        <v>64.657147893530762</v>
      </c>
      <c r="Q44" s="52">
        <f t="shared" si="6"/>
        <v>2.3664516129032256</v>
      </c>
      <c r="R44" s="52">
        <f t="shared" si="8"/>
        <v>66.812386156648458</v>
      </c>
      <c r="S44" s="201" t="s">
        <v>337</v>
      </c>
      <c r="T44" s="11">
        <v>31</v>
      </c>
      <c r="U44">
        <v>7336</v>
      </c>
      <c r="V44" s="11">
        <v>30</v>
      </c>
    </row>
    <row r="45" spans="2:22" ht="36.75" thickBot="1">
      <c r="B45" s="2" t="s">
        <v>128</v>
      </c>
      <c r="C45" s="182">
        <f>+ตค!U19</f>
        <v>0.74602941199999995</v>
      </c>
      <c r="D45" s="182">
        <f>+พย!U19</f>
        <v>0.61595652199999995</v>
      </c>
      <c r="E45" s="182">
        <f>+ธค!U19</f>
        <v>0.61404081600000004</v>
      </c>
      <c r="F45" s="182">
        <f>+มค!U19</f>
        <v>0.77569009899999997</v>
      </c>
      <c r="G45" s="182">
        <f>+กพ!U19</f>
        <v>0.87007383199999999</v>
      </c>
      <c r="H45" s="182">
        <f>+มีค!U19</f>
        <v>0.58449811299999999</v>
      </c>
      <c r="I45" s="182">
        <f>+เมย!U19</f>
        <v>0.79800329699999994</v>
      </c>
      <c r="J45" s="182">
        <f>+พค!U19</f>
        <v>0.73085465100000002</v>
      </c>
      <c r="K45" s="182">
        <f>+มิย!U19</f>
        <v>0.61290918400000005</v>
      </c>
      <c r="L45" s="195">
        <f>+กค!U19</f>
        <v>0.73534186000000001</v>
      </c>
      <c r="M45" s="182">
        <f>+สค!U19</f>
        <v>0.99841250000000004</v>
      </c>
      <c r="N45" s="182">
        <f>+ก.ย!U19</f>
        <v>0.86967692299999999</v>
      </c>
      <c r="O45" s="182"/>
      <c r="P45" s="52">
        <f t="shared" si="7"/>
        <v>48.907103825136609</v>
      </c>
      <c r="Q45" s="52">
        <f t="shared" si="6"/>
        <v>1.79</v>
      </c>
      <c r="R45" s="52">
        <f t="shared" si="8"/>
        <v>107.59562841530055</v>
      </c>
      <c r="S45" s="202" t="s">
        <v>337</v>
      </c>
      <c r="T45" s="11">
        <v>22</v>
      </c>
      <c r="U45">
        <v>3938</v>
      </c>
      <c r="V45" s="11">
        <v>10</v>
      </c>
    </row>
    <row r="46" spans="2:22" ht="36.75" thickBot="1">
      <c r="B46" s="2" t="s">
        <v>129</v>
      </c>
      <c r="C46" s="182">
        <f>+ตค!U20</f>
        <v>0.78525086200000005</v>
      </c>
      <c r="D46" s="182">
        <f>+พย!U20</f>
        <v>0.56420000000000003</v>
      </c>
      <c r="E46" s="182">
        <f>+ธค!U20</f>
        <v>0.67485666700000002</v>
      </c>
      <c r="F46" s="182">
        <f>+มค!U20</f>
        <v>0.80563805300000002</v>
      </c>
      <c r="G46" s="182">
        <f>+กพ!U20</f>
        <v>0.73975049500000001</v>
      </c>
      <c r="H46" s="182">
        <f>+มีค!U20</f>
        <v>0.68510678000000003</v>
      </c>
      <c r="I46" s="182">
        <f>+เมย!U20</f>
        <v>0.61029387800000001</v>
      </c>
      <c r="J46" s="182">
        <f>+พค!U20</f>
        <v>0.66867534200000001</v>
      </c>
      <c r="K46" s="182">
        <f>+มิย!U20</f>
        <v>0.66106075900000005</v>
      </c>
      <c r="L46" s="195">
        <f>+กค!U20</f>
        <v>0.63600722899999995</v>
      </c>
      <c r="M46" s="182">
        <f>+สค!U20</f>
        <v>0.68246164399999998</v>
      </c>
      <c r="N46" s="182">
        <f>+ก.ย!U20</f>
        <v>0.67399130399999996</v>
      </c>
      <c r="O46" s="182"/>
      <c r="P46" s="52">
        <f t="shared" si="7"/>
        <v>99.04371584699453</v>
      </c>
      <c r="Q46" s="52">
        <f t="shared" si="6"/>
        <v>3.625</v>
      </c>
      <c r="R46" s="52">
        <f t="shared" si="8"/>
        <v>138.66120218579235</v>
      </c>
      <c r="S46" s="202" t="s">
        <v>337</v>
      </c>
      <c r="T46" s="11">
        <v>14</v>
      </c>
      <c r="U46">
        <v>5075</v>
      </c>
      <c r="V46" s="11">
        <v>10</v>
      </c>
    </row>
    <row r="47" spans="2:22">
      <c r="B47" s="227" t="s">
        <v>339</v>
      </c>
      <c r="C47" s="236" t="s">
        <v>373</v>
      </c>
      <c r="R47" s="52"/>
    </row>
  </sheetData>
  <conditionalFormatting sqref="C5:K5 L9 L22 L11:L20 N5">
    <cfRule type="cellIs" dxfId="78" priority="61" operator="lessThan">
      <formula>1.6</formula>
    </cfRule>
  </conditionalFormatting>
  <conditionalFormatting sqref="C7:K7 N7">
    <cfRule type="cellIs" dxfId="77" priority="60" operator="lessThan">
      <formula>1</formula>
    </cfRule>
  </conditionalFormatting>
  <conditionalFormatting sqref="C11:K11 M9 L20:N20 M23:N25 L22:N22 M11:N19">
    <cfRule type="cellIs" dxfId="76" priority="59" operator="lessThan">
      <formula>0.6</formula>
    </cfRule>
  </conditionalFormatting>
  <conditionalFormatting sqref="C12:K12">
    <cfRule type="cellIs" dxfId="75" priority="58" operator="lessThan">
      <formula>0.6</formula>
    </cfRule>
  </conditionalFormatting>
  <conditionalFormatting sqref="C13:K13">
    <cfRule type="cellIs" dxfId="74" priority="57" operator="lessThan">
      <formula>0.6</formula>
    </cfRule>
  </conditionalFormatting>
  <conditionalFormatting sqref="C14:K14">
    <cfRule type="cellIs" dxfId="73" priority="56" operator="lessThan">
      <formula>0.6</formula>
    </cfRule>
  </conditionalFormatting>
  <conditionalFormatting sqref="C9:K9 N9">
    <cfRule type="cellIs" dxfId="72" priority="55" operator="lessThan">
      <formula>0.8</formula>
    </cfRule>
  </conditionalFormatting>
  <conditionalFormatting sqref="C15:K15">
    <cfRule type="cellIs" dxfId="71" priority="54" operator="lessThan">
      <formula>0.6</formula>
    </cfRule>
  </conditionalFormatting>
  <conditionalFormatting sqref="C16:K16">
    <cfRule type="cellIs" dxfId="70" priority="53" operator="lessThan">
      <formula>0.6</formula>
    </cfRule>
  </conditionalFormatting>
  <conditionalFormatting sqref="C17:K17">
    <cfRule type="cellIs" dxfId="69" priority="52" operator="lessThan">
      <formula>0.6</formula>
    </cfRule>
  </conditionalFormatting>
  <conditionalFormatting sqref="C18:K18">
    <cfRule type="cellIs" dxfId="68" priority="51" operator="lessThan">
      <formula>0.6</formula>
    </cfRule>
  </conditionalFormatting>
  <conditionalFormatting sqref="C19:K19">
    <cfRule type="cellIs" dxfId="67" priority="50" operator="lessThan">
      <formula>0.6</formula>
    </cfRule>
  </conditionalFormatting>
  <conditionalFormatting sqref="C22:K22">
    <cfRule type="cellIs" dxfId="66" priority="49" operator="lessThan">
      <formula>0.6</formula>
    </cfRule>
  </conditionalFormatting>
  <conditionalFormatting sqref="C20:K20">
    <cfRule type="cellIs" dxfId="65" priority="48" operator="lessThan">
      <formula>0.6</formula>
    </cfRule>
  </conditionalFormatting>
  <conditionalFormatting sqref="C24:K25">
    <cfRule type="cellIs" dxfId="64" priority="46" operator="lessThan">
      <formula>0.6</formula>
    </cfRule>
  </conditionalFormatting>
  <conditionalFormatting sqref="L5 L24:L25 L7">
    <cfRule type="cellIs" dxfId="63" priority="45" operator="lessThan">
      <formula>1.6</formula>
    </cfRule>
  </conditionalFormatting>
  <conditionalFormatting sqref="L7">
    <cfRule type="cellIs" dxfId="62" priority="40" operator="lessThan">
      <formula>1</formula>
    </cfRule>
  </conditionalFormatting>
  <conditionalFormatting sqref="L11">
    <cfRule type="cellIs" dxfId="61" priority="39" operator="lessThan">
      <formula>0.6</formula>
    </cfRule>
  </conditionalFormatting>
  <conditionalFormatting sqref="L15:L19 L24:L25">
    <cfRule type="cellIs" dxfId="60" priority="38" operator="lessThan">
      <formula>0.6</formula>
    </cfRule>
  </conditionalFormatting>
  <conditionalFormatting sqref="C23:M23">
    <cfRule type="cellIs" dxfId="59" priority="36" operator="lessThan">
      <formula>0.6</formula>
    </cfRule>
  </conditionalFormatting>
  <conditionalFormatting sqref="M5">
    <cfRule type="cellIs" dxfId="58" priority="34" operator="lessThan">
      <formula>1.6</formula>
    </cfRule>
  </conditionalFormatting>
  <conditionalFormatting sqref="M7">
    <cfRule type="cellIs" dxfId="57" priority="33" operator="lessThan">
      <formula>1</formula>
    </cfRule>
  </conditionalFormatting>
  <conditionalFormatting sqref="C31:O31">
    <cfRule type="cellIs" dxfId="56" priority="32" operator="lessThan">
      <formula>1.6</formula>
    </cfRule>
  </conditionalFormatting>
  <conditionalFormatting sqref="C32:K32">
    <cfRule type="cellIs" dxfId="55" priority="31" operator="lessThan">
      <formula>1</formula>
    </cfRule>
  </conditionalFormatting>
  <conditionalFormatting sqref="C33:K33">
    <cfRule type="cellIs" dxfId="54" priority="30" operator="lessThan">
      <formula>0.6</formula>
    </cfRule>
  </conditionalFormatting>
  <conditionalFormatting sqref="C34:K34">
    <cfRule type="cellIs" dxfId="53" priority="29" operator="lessThan">
      <formula>0.6</formula>
    </cfRule>
  </conditionalFormatting>
  <conditionalFormatting sqref="C35:K35">
    <cfRule type="cellIs" dxfId="52" priority="28" operator="lessThan">
      <formula>0.6</formula>
    </cfRule>
  </conditionalFormatting>
  <conditionalFormatting sqref="C36:K36">
    <cfRule type="cellIs" dxfId="51" priority="27" operator="lessThan">
      <formula>0.6</formula>
    </cfRule>
  </conditionalFormatting>
  <conditionalFormatting sqref="C37:K37">
    <cfRule type="cellIs" dxfId="50" priority="26" operator="lessThan">
      <formula>0.8</formula>
    </cfRule>
  </conditionalFormatting>
  <conditionalFormatting sqref="C38:K38">
    <cfRule type="cellIs" dxfId="49" priority="25" operator="lessThan">
      <formula>0.6</formula>
    </cfRule>
  </conditionalFormatting>
  <conditionalFormatting sqref="C39:K39">
    <cfRule type="cellIs" dxfId="48" priority="24" operator="lessThan">
      <formula>0.6</formula>
    </cfRule>
  </conditionalFormatting>
  <conditionalFormatting sqref="C40:K40">
    <cfRule type="cellIs" dxfId="47" priority="23" operator="lessThan">
      <formula>0.6</formula>
    </cfRule>
  </conditionalFormatting>
  <conditionalFormatting sqref="C41:K41">
    <cfRule type="cellIs" dxfId="46" priority="22" operator="lessThan">
      <formula>0.6</formula>
    </cfRule>
  </conditionalFormatting>
  <conditionalFormatting sqref="C42:K42">
    <cfRule type="cellIs" dxfId="45" priority="21" operator="lessThan">
      <formula>0.6</formula>
    </cfRule>
  </conditionalFormatting>
  <conditionalFormatting sqref="C43:K43">
    <cfRule type="cellIs" dxfId="44" priority="20" operator="lessThan">
      <formula>0.6</formula>
    </cfRule>
  </conditionalFormatting>
  <conditionalFormatting sqref="C44:K44">
    <cfRule type="cellIs" dxfId="43" priority="19" operator="lessThan">
      <formula>0.6</formula>
    </cfRule>
  </conditionalFormatting>
  <conditionalFormatting sqref="C46:K46">
    <cfRule type="cellIs" dxfId="42" priority="18" operator="lessThan">
      <formula>0.6</formula>
    </cfRule>
  </conditionalFormatting>
  <conditionalFormatting sqref="L32:L44 L46">
    <cfRule type="cellIs" dxfId="41" priority="17" operator="lessThan">
      <formula>1.6</formula>
    </cfRule>
  </conditionalFormatting>
  <conditionalFormatting sqref="L32">
    <cfRule type="cellIs" dxfId="40" priority="16" operator="lessThan">
      <formula>1</formula>
    </cfRule>
  </conditionalFormatting>
  <conditionalFormatting sqref="L33">
    <cfRule type="cellIs" dxfId="39" priority="15" operator="lessThan">
      <formula>0.6</formula>
    </cfRule>
  </conditionalFormatting>
  <conditionalFormatting sqref="L38:L44 L46">
    <cfRule type="cellIs" dxfId="38" priority="14" operator="lessThan">
      <formula>0.6</formula>
    </cfRule>
  </conditionalFormatting>
  <conditionalFormatting sqref="C45:M45">
    <cfRule type="cellIs" dxfId="37" priority="13" operator="lessThan">
      <formula>0.6</formula>
    </cfRule>
  </conditionalFormatting>
  <conditionalFormatting sqref="M33:M46">
    <cfRule type="cellIs" dxfId="36" priority="12" operator="lessThan">
      <formula>0.6</formula>
    </cfRule>
  </conditionalFormatting>
  <conditionalFormatting sqref="M32">
    <cfRule type="cellIs" dxfId="35" priority="10" operator="lessThan">
      <formula>1</formula>
    </cfRule>
  </conditionalFormatting>
  <conditionalFormatting sqref="N32:O32">
    <cfRule type="cellIs" dxfId="34" priority="3" operator="lessThan">
      <formula>1</formula>
    </cfRule>
  </conditionalFormatting>
  <conditionalFormatting sqref="N33:O36 N38:O46">
    <cfRule type="cellIs" dxfId="33" priority="2" operator="lessThan">
      <formula>0.6</formula>
    </cfRule>
  </conditionalFormatting>
  <conditionalFormatting sqref="N37:O37">
    <cfRule type="cellIs" dxfId="32" priority="1" operator="lessThan">
      <formula>0.8</formula>
    </cfRule>
  </conditionalFormatting>
  <pageMargins left="0.31" right="0.24" top="0.34" bottom="0.34" header="0.31496062992125984" footer="0.31496062992125984"/>
  <pageSetup paperSize="9" scale="3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K25"/>
  <sheetViews>
    <sheetView tabSelected="1" topLeftCell="C1" zoomScale="90" zoomScaleNormal="90" workbookViewId="0">
      <selection activeCell="AK10" sqref="AK10"/>
    </sheetView>
  </sheetViews>
  <sheetFormatPr defaultRowHeight="12.75"/>
  <cols>
    <col min="1" max="2" width="0" style="59" hidden="1" customWidth="1"/>
    <col min="3" max="3" width="17.7109375" style="59" customWidth="1"/>
    <col min="4" max="4" width="8" style="59" customWidth="1"/>
    <col min="5" max="5" width="10" style="59" customWidth="1"/>
    <col min="6" max="7" width="9.140625" style="59"/>
    <col min="8" max="15" width="9.140625" style="59" hidden="1" customWidth="1"/>
    <col min="16" max="16" width="10.5703125" style="59" hidden="1" customWidth="1"/>
    <col min="17" max="17" width="11.7109375" style="59" hidden="1" customWidth="1"/>
    <col min="18" max="18" width="15.7109375" style="59" hidden="1" customWidth="1"/>
    <col min="19" max="19" width="16.7109375" style="59" hidden="1" customWidth="1"/>
    <col min="20" max="20" width="11.140625" style="59" hidden="1" customWidth="1"/>
    <col min="21" max="21" width="9.28515625" style="59" customWidth="1"/>
    <col min="22" max="22" width="15.7109375" style="59" hidden="1" customWidth="1"/>
    <col min="23" max="23" width="9.140625" style="59"/>
    <col min="24" max="28" width="9.140625" style="59" hidden="1" customWidth="1"/>
    <col min="29" max="30" width="9.140625" style="59"/>
    <col min="31" max="31" width="11" style="221" customWidth="1"/>
    <col min="32" max="32" width="9.140625" style="59"/>
    <col min="34" max="16384" width="9.140625" style="59"/>
  </cols>
  <sheetData>
    <row r="1" spans="1:37" ht="26.25">
      <c r="A1" s="303" t="s">
        <v>385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</row>
    <row r="2" spans="1:37">
      <c r="AC2" s="59">
        <f>+'Cmi57'!P3</f>
        <v>366</v>
      </c>
    </row>
    <row r="3" spans="1:37" ht="89.25">
      <c r="A3" s="222" t="s">
        <v>93</v>
      </c>
      <c r="B3" s="223" t="s">
        <v>94</v>
      </c>
      <c r="C3" s="223" t="s">
        <v>95</v>
      </c>
      <c r="D3" s="223" t="s">
        <v>108</v>
      </c>
      <c r="E3" s="223" t="s">
        <v>109</v>
      </c>
      <c r="F3" s="223" t="s">
        <v>110</v>
      </c>
      <c r="G3" s="223" t="s">
        <v>18</v>
      </c>
      <c r="H3" s="223" t="s">
        <v>96</v>
      </c>
      <c r="I3" s="223" t="s">
        <v>106</v>
      </c>
      <c r="J3" s="223" t="s">
        <v>134</v>
      </c>
      <c r="K3" s="223" t="s">
        <v>114</v>
      </c>
      <c r="L3" s="223" t="s">
        <v>115</v>
      </c>
      <c r="M3" s="223" t="s">
        <v>97</v>
      </c>
      <c r="N3" s="223" t="s">
        <v>98</v>
      </c>
      <c r="O3" s="223" t="s">
        <v>99</v>
      </c>
      <c r="P3" s="219" t="s">
        <v>135</v>
      </c>
      <c r="Q3" s="61" t="s">
        <v>100</v>
      </c>
      <c r="R3" s="61" t="s">
        <v>327</v>
      </c>
      <c r="S3" s="61" t="s">
        <v>117</v>
      </c>
      <c r="T3" s="61" t="s">
        <v>101</v>
      </c>
      <c r="U3" s="189" t="s">
        <v>329</v>
      </c>
      <c r="V3" s="56" t="s">
        <v>141</v>
      </c>
      <c r="W3" s="189" t="s">
        <v>330</v>
      </c>
      <c r="X3" s="219" t="s">
        <v>103</v>
      </c>
      <c r="Y3" s="61" t="s">
        <v>136</v>
      </c>
      <c r="Z3" s="61" t="s">
        <v>137</v>
      </c>
      <c r="AA3" s="61" t="s">
        <v>138</v>
      </c>
      <c r="AB3" s="61" t="s">
        <v>139</v>
      </c>
      <c r="AC3" s="57" t="s">
        <v>349</v>
      </c>
      <c r="AD3" s="57" t="s">
        <v>113</v>
      </c>
      <c r="AE3" s="220" t="s">
        <v>334</v>
      </c>
      <c r="AF3" s="191" t="s">
        <v>346</v>
      </c>
      <c r="AG3" s="191" t="s">
        <v>345</v>
      </c>
      <c r="AH3" s="286" t="s">
        <v>387</v>
      </c>
      <c r="AI3" s="287" t="s">
        <v>388</v>
      </c>
    </row>
    <row r="4" spans="1:37" ht="26.25" thickBot="1">
      <c r="A4" s="209">
        <v>1</v>
      </c>
      <c r="B4" s="209">
        <v>10660</v>
      </c>
      <c r="C4" s="210" t="s">
        <v>350</v>
      </c>
      <c r="D4" s="203" t="s">
        <v>116</v>
      </c>
      <c r="E4" s="203">
        <v>528</v>
      </c>
      <c r="F4" s="203">
        <v>532</v>
      </c>
      <c r="G4" s="284">
        <v>152222</v>
      </c>
      <c r="H4" s="59">
        <v>26139</v>
      </c>
      <c r="I4" s="59">
        <v>1375</v>
      </c>
      <c r="J4" s="59">
        <v>4.8525</v>
      </c>
      <c r="K4" s="59">
        <v>0</v>
      </c>
      <c r="L4" s="59">
        <v>0</v>
      </c>
      <c r="M4" s="59">
        <v>0</v>
      </c>
      <c r="N4" s="59">
        <v>0</v>
      </c>
      <c r="O4" s="59">
        <v>0</v>
      </c>
      <c r="Q4" s="59">
        <v>120292</v>
      </c>
      <c r="R4" s="59">
        <v>4.2451999999999996</v>
      </c>
      <c r="S4" s="59">
        <v>26139</v>
      </c>
      <c r="U4" s="59">
        <v>1.49</v>
      </c>
      <c r="W4" s="59">
        <v>1.49</v>
      </c>
      <c r="Y4" s="59">
        <v>0</v>
      </c>
      <c r="Z4" s="59">
        <v>0</v>
      </c>
      <c r="AA4" s="59">
        <v>0</v>
      </c>
      <c r="AB4" s="59">
        <v>0</v>
      </c>
      <c r="AC4" s="218">
        <v>85.95</v>
      </c>
      <c r="AD4" s="218">
        <f>+G4/F4</f>
        <v>286.13157894736844</v>
      </c>
      <c r="AE4" s="206" t="s">
        <v>335</v>
      </c>
      <c r="AF4" s="218">
        <v>87.6</v>
      </c>
      <c r="AG4" s="52">
        <f>+G4/E4</f>
        <v>288.29924242424244</v>
      </c>
      <c r="AH4" s="203"/>
      <c r="AI4" s="288"/>
      <c r="AK4" s="59">
        <f>+W4*G4</f>
        <v>226810.78</v>
      </c>
    </row>
    <row r="5" spans="1:37" ht="26.25" thickBot="1">
      <c r="A5" s="209">
        <v>2</v>
      </c>
      <c r="B5" s="209">
        <v>10688</v>
      </c>
      <c r="C5" s="210" t="s">
        <v>351</v>
      </c>
      <c r="D5" s="203" t="s">
        <v>105</v>
      </c>
      <c r="E5" s="203">
        <v>180</v>
      </c>
      <c r="F5" s="203">
        <v>202</v>
      </c>
      <c r="G5" s="284">
        <v>11446</v>
      </c>
      <c r="H5" s="59">
        <v>11040</v>
      </c>
      <c r="I5" s="59">
        <v>484</v>
      </c>
      <c r="J5" s="59">
        <v>4.2286000000000001</v>
      </c>
      <c r="K5" s="59">
        <v>4308</v>
      </c>
      <c r="L5" s="59">
        <v>2598</v>
      </c>
      <c r="M5" s="59">
        <v>2902</v>
      </c>
      <c r="N5" s="59">
        <v>515</v>
      </c>
      <c r="O5" s="59">
        <v>1123</v>
      </c>
      <c r="P5" s="59">
        <v>63406</v>
      </c>
      <c r="Q5" s="59">
        <v>61428</v>
      </c>
      <c r="R5" s="59">
        <v>5.3667999999999996</v>
      </c>
      <c r="S5" s="59">
        <v>11040</v>
      </c>
      <c r="T5" s="59">
        <v>81.718400000000003</v>
      </c>
      <c r="U5" s="205">
        <v>7.139472E-3</v>
      </c>
      <c r="V5" s="59">
        <v>14580.377899999999</v>
      </c>
      <c r="W5" s="205">
        <v>1.27384046</v>
      </c>
      <c r="X5" s="59">
        <v>0.99760000000000004</v>
      </c>
      <c r="Y5" s="59">
        <v>7024</v>
      </c>
      <c r="Z5" s="59">
        <v>0.61370000000000002</v>
      </c>
      <c r="AA5" s="59">
        <v>4422</v>
      </c>
      <c r="AB5" s="59">
        <v>0.38629999999999998</v>
      </c>
      <c r="AC5" s="204">
        <f>+(Q5*100)/(F5*$AC$2)</f>
        <v>83.0871611751339</v>
      </c>
      <c r="AD5" s="218">
        <f t="shared" ref="AD5:AD19" si="0">+G5/F5</f>
        <v>56.663366336633665</v>
      </c>
      <c r="AE5" s="206" t="s">
        <v>336</v>
      </c>
      <c r="AF5" s="204">
        <f>+(Q5*100)/(E5*$AC$2)</f>
        <v>93.242258652094719</v>
      </c>
      <c r="AG5" s="52">
        <f t="shared" ref="AG5:AG19" si="1">+G5/E5</f>
        <v>63.588888888888889</v>
      </c>
      <c r="AH5" s="203">
        <v>61428</v>
      </c>
      <c r="AI5" s="289">
        <f>+AH5/G5</f>
        <v>5.3667656823344396</v>
      </c>
      <c r="AK5" s="59">
        <f>+W5*G5</f>
        <v>14580.37790516</v>
      </c>
    </row>
    <row r="6" spans="1:37" s="14" customFormat="1" ht="26.25" thickBot="1">
      <c r="A6" s="211">
        <v>3</v>
      </c>
      <c r="B6" s="211">
        <v>10768</v>
      </c>
      <c r="C6" s="212" t="s">
        <v>352</v>
      </c>
      <c r="D6" s="24" t="s">
        <v>107</v>
      </c>
      <c r="E6" s="24">
        <v>30</v>
      </c>
      <c r="F6" s="24">
        <v>30</v>
      </c>
      <c r="G6" s="284">
        <v>2831</v>
      </c>
      <c r="H6" s="59">
        <v>2704</v>
      </c>
      <c r="I6" s="59">
        <v>36</v>
      </c>
      <c r="J6" s="59">
        <v>1.2716000000000001</v>
      </c>
      <c r="K6" s="59">
        <v>1514</v>
      </c>
      <c r="L6" s="59">
        <v>875</v>
      </c>
      <c r="M6" s="59">
        <v>358</v>
      </c>
      <c r="N6" s="59">
        <v>46</v>
      </c>
      <c r="O6" s="59">
        <v>38</v>
      </c>
      <c r="P6" s="59">
        <v>9416</v>
      </c>
      <c r="Q6" s="59">
        <v>9225</v>
      </c>
      <c r="R6" s="59">
        <v>3.2585999999999999</v>
      </c>
      <c r="S6" s="59">
        <v>2704</v>
      </c>
      <c r="T6" s="59">
        <v>1110.3767</v>
      </c>
      <c r="U6" s="205">
        <v>0.392220664</v>
      </c>
      <c r="V6" s="59">
        <v>1826.2899</v>
      </c>
      <c r="W6" s="205">
        <v>0.64510416800000003</v>
      </c>
      <c r="X6" s="59">
        <v>0.65310000000000001</v>
      </c>
      <c r="Y6" s="59">
        <v>289</v>
      </c>
      <c r="Z6" s="59">
        <v>0.1021</v>
      </c>
      <c r="AA6" s="59">
        <v>2542</v>
      </c>
      <c r="AB6" s="59">
        <v>0.89790000000000003</v>
      </c>
      <c r="AC6" s="207">
        <f t="shared" ref="AC6:AC19" si="2">+(Q6*100)/(F6*$AC$2)</f>
        <v>84.016393442622956</v>
      </c>
      <c r="AD6" s="218">
        <f t="shared" si="0"/>
        <v>94.36666666666666</v>
      </c>
      <c r="AE6" s="206" t="s">
        <v>337</v>
      </c>
      <c r="AF6" s="204">
        <f t="shared" ref="AF6:AF19" si="3">+(Q6*100)/(E6*$AC$2)</f>
        <v>84.016393442622956</v>
      </c>
      <c r="AG6" s="52">
        <f t="shared" si="1"/>
        <v>94.36666666666666</v>
      </c>
      <c r="AH6" s="24">
        <v>9225</v>
      </c>
      <c r="AI6" s="289">
        <f t="shared" ref="AI6:AI19" si="4">+AH6/G6</f>
        <v>3.2585658777817024</v>
      </c>
      <c r="AK6" s="59">
        <f t="shared" ref="AK6:AK19" si="5">+W6*G6</f>
        <v>1826.289899608</v>
      </c>
    </row>
    <row r="7" spans="1:37" s="14" customFormat="1" ht="26.25" thickBot="1">
      <c r="A7" s="211">
        <v>4</v>
      </c>
      <c r="B7" s="211">
        <v>10769</v>
      </c>
      <c r="C7" s="212" t="s">
        <v>353</v>
      </c>
      <c r="D7" s="24" t="s">
        <v>107</v>
      </c>
      <c r="E7" s="24">
        <v>60</v>
      </c>
      <c r="F7" s="24">
        <v>36</v>
      </c>
      <c r="G7" s="284">
        <v>2441</v>
      </c>
      <c r="H7" s="59">
        <v>2374</v>
      </c>
      <c r="I7" s="59">
        <v>29</v>
      </c>
      <c r="J7" s="59">
        <v>1.1879999999999999</v>
      </c>
      <c r="K7" s="59">
        <v>1307</v>
      </c>
      <c r="L7" s="59">
        <v>727</v>
      </c>
      <c r="M7" s="59">
        <v>321</v>
      </c>
      <c r="N7" s="59">
        <v>36</v>
      </c>
      <c r="O7" s="59">
        <v>50</v>
      </c>
      <c r="P7" s="59">
        <v>9400</v>
      </c>
      <c r="Q7" s="59">
        <v>8928</v>
      </c>
      <c r="R7" s="59">
        <v>3.6575000000000002</v>
      </c>
      <c r="S7" s="59">
        <v>2374</v>
      </c>
      <c r="T7" s="59">
        <v>756.93230000000005</v>
      </c>
      <c r="U7" s="205">
        <v>0.310091069</v>
      </c>
      <c r="V7" s="59">
        <v>1610.6328000000001</v>
      </c>
      <c r="W7" s="205">
        <v>0.65982498999999994</v>
      </c>
      <c r="X7" s="59">
        <v>0.74480000000000002</v>
      </c>
      <c r="Y7" s="59">
        <v>502</v>
      </c>
      <c r="Z7" s="59">
        <v>0.20569999999999999</v>
      </c>
      <c r="AA7" s="59">
        <v>1939</v>
      </c>
      <c r="AB7" s="59">
        <v>0.79430000000000001</v>
      </c>
      <c r="AC7" s="207">
        <f t="shared" si="2"/>
        <v>67.759562841530055</v>
      </c>
      <c r="AD7" s="218">
        <f t="shared" si="0"/>
        <v>67.805555555555557</v>
      </c>
      <c r="AE7" s="206" t="s">
        <v>337</v>
      </c>
      <c r="AF7" s="204">
        <f t="shared" si="3"/>
        <v>40.655737704918032</v>
      </c>
      <c r="AG7" s="52">
        <f t="shared" si="1"/>
        <v>40.68333333333333</v>
      </c>
      <c r="AH7" s="24">
        <v>8928</v>
      </c>
      <c r="AI7" s="289">
        <f t="shared" si="4"/>
        <v>3.6575174108971731</v>
      </c>
      <c r="AK7" s="59">
        <f t="shared" si="5"/>
        <v>1610.6328005899998</v>
      </c>
    </row>
    <row r="8" spans="1:37" s="14" customFormat="1" ht="26.25" thickBot="1">
      <c r="A8" s="211">
        <v>5</v>
      </c>
      <c r="B8" s="211">
        <v>10770</v>
      </c>
      <c r="C8" s="212" t="s">
        <v>354</v>
      </c>
      <c r="D8" s="24" t="s">
        <v>107</v>
      </c>
      <c r="E8" s="24">
        <v>30</v>
      </c>
      <c r="F8" s="24">
        <v>36</v>
      </c>
      <c r="G8" s="284">
        <v>2081</v>
      </c>
      <c r="H8" s="59">
        <v>2035</v>
      </c>
      <c r="I8" s="59">
        <v>18</v>
      </c>
      <c r="J8" s="59">
        <v>0.86499999999999999</v>
      </c>
      <c r="K8" s="59">
        <v>1195</v>
      </c>
      <c r="L8" s="59">
        <v>664</v>
      </c>
      <c r="M8" s="59">
        <v>183</v>
      </c>
      <c r="N8" s="59">
        <v>18</v>
      </c>
      <c r="O8" s="59">
        <v>21</v>
      </c>
      <c r="P8" s="59">
        <v>7323</v>
      </c>
      <c r="Q8" s="59">
        <v>7225</v>
      </c>
      <c r="R8" s="59">
        <v>3.4719000000000002</v>
      </c>
      <c r="S8" s="59">
        <v>2035</v>
      </c>
      <c r="T8" s="59">
        <v>1082.9091000000001</v>
      </c>
      <c r="U8" s="205">
        <v>0.52037919300000002</v>
      </c>
      <c r="V8" s="59">
        <v>1178.7673</v>
      </c>
      <c r="W8" s="205">
        <v>0.56644271999999996</v>
      </c>
      <c r="X8" s="59">
        <v>0.56130000000000002</v>
      </c>
      <c r="Y8" s="59">
        <v>87</v>
      </c>
      <c r="Z8" s="59">
        <v>4.1799999999999997E-2</v>
      </c>
      <c r="AA8" s="59">
        <v>1994</v>
      </c>
      <c r="AB8" s="59">
        <v>0.95820000000000005</v>
      </c>
      <c r="AC8" s="207">
        <f t="shared" si="2"/>
        <v>54.834547662416512</v>
      </c>
      <c r="AD8" s="218">
        <f t="shared" si="0"/>
        <v>57.805555555555557</v>
      </c>
      <c r="AE8" s="206" t="s">
        <v>337</v>
      </c>
      <c r="AF8" s="204">
        <f t="shared" si="3"/>
        <v>65.801457194899811</v>
      </c>
      <c r="AG8" s="52">
        <f t="shared" si="1"/>
        <v>69.36666666666666</v>
      </c>
      <c r="AH8" s="24">
        <v>7225</v>
      </c>
      <c r="AI8" s="289">
        <f t="shared" si="4"/>
        <v>3.4718885151369534</v>
      </c>
      <c r="AK8" s="59">
        <f t="shared" si="5"/>
        <v>1178.76730032</v>
      </c>
    </row>
    <row r="9" spans="1:37" s="14" customFormat="1" ht="26.25" thickBot="1">
      <c r="A9" s="211">
        <v>6</v>
      </c>
      <c r="B9" s="211">
        <v>10771</v>
      </c>
      <c r="C9" s="212" t="s">
        <v>355</v>
      </c>
      <c r="D9" s="24" t="s">
        <v>107</v>
      </c>
      <c r="E9" s="24">
        <v>30</v>
      </c>
      <c r="F9" s="24">
        <v>28</v>
      </c>
      <c r="G9" s="284">
        <v>1418</v>
      </c>
      <c r="H9" s="59">
        <v>1398</v>
      </c>
      <c r="I9" s="59">
        <v>15</v>
      </c>
      <c r="J9" s="59">
        <v>1.0578000000000001</v>
      </c>
      <c r="K9" s="59">
        <v>762</v>
      </c>
      <c r="L9" s="59">
        <v>471</v>
      </c>
      <c r="M9" s="59">
        <v>148</v>
      </c>
      <c r="N9" s="59">
        <v>16</v>
      </c>
      <c r="O9" s="59">
        <v>21</v>
      </c>
      <c r="P9" s="59">
        <v>4620</v>
      </c>
      <c r="Q9" s="59">
        <v>4584</v>
      </c>
      <c r="R9" s="59">
        <v>3.2326999999999999</v>
      </c>
      <c r="S9" s="59">
        <v>1398</v>
      </c>
      <c r="T9" s="59">
        <v>859.48109999999997</v>
      </c>
      <c r="U9" s="205">
        <v>0.60612207299999998</v>
      </c>
      <c r="V9" s="59">
        <v>869.84370000000001</v>
      </c>
      <c r="W9" s="205">
        <v>0.61342997200000005</v>
      </c>
      <c r="X9" s="59">
        <v>0.50560000000000005</v>
      </c>
      <c r="Y9" s="59">
        <v>135</v>
      </c>
      <c r="Z9" s="59">
        <v>9.5200000000000007E-2</v>
      </c>
      <c r="AA9" s="59">
        <v>1283</v>
      </c>
      <c r="AB9" s="59">
        <v>0.90480000000000005</v>
      </c>
      <c r="AC9" s="207">
        <f t="shared" si="2"/>
        <v>44.730679156908664</v>
      </c>
      <c r="AD9" s="218">
        <f t="shared" si="0"/>
        <v>50.642857142857146</v>
      </c>
      <c r="AE9" s="206" t="s">
        <v>337</v>
      </c>
      <c r="AF9" s="204">
        <f t="shared" si="3"/>
        <v>41.748633879781423</v>
      </c>
      <c r="AG9" s="52">
        <f t="shared" si="1"/>
        <v>47.266666666666666</v>
      </c>
      <c r="AH9" s="24">
        <v>4584</v>
      </c>
      <c r="AI9" s="289">
        <f t="shared" si="4"/>
        <v>3.2327221438645979</v>
      </c>
      <c r="AK9" s="59">
        <f t="shared" si="5"/>
        <v>869.84370029600007</v>
      </c>
    </row>
    <row r="10" spans="1:37" s="14" customFormat="1" ht="26.25" thickBot="1">
      <c r="A10" s="211">
        <v>7</v>
      </c>
      <c r="B10" s="211">
        <v>10772</v>
      </c>
      <c r="C10" s="212" t="s">
        <v>356</v>
      </c>
      <c r="D10" s="24" t="s">
        <v>111</v>
      </c>
      <c r="E10" s="24">
        <v>60</v>
      </c>
      <c r="F10" s="24">
        <v>40</v>
      </c>
      <c r="G10" s="284">
        <v>4256</v>
      </c>
      <c r="H10" s="59">
        <v>3989</v>
      </c>
      <c r="I10" s="59">
        <v>26</v>
      </c>
      <c r="J10" s="59">
        <v>0.6109</v>
      </c>
      <c r="K10" s="59">
        <v>2275</v>
      </c>
      <c r="L10" s="59">
        <v>1294</v>
      </c>
      <c r="M10" s="59">
        <v>534</v>
      </c>
      <c r="N10" s="59">
        <v>63</v>
      </c>
      <c r="O10" s="59">
        <v>90</v>
      </c>
      <c r="P10" s="59">
        <v>14867</v>
      </c>
      <c r="Q10" s="59">
        <v>14481</v>
      </c>
      <c r="R10" s="59">
        <v>3.4024999999999999</v>
      </c>
      <c r="S10" s="59">
        <v>3989</v>
      </c>
      <c r="T10" s="59">
        <v>2206.9155999999998</v>
      </c>
      <c r="U10" s="205">
        <v>0.51854219899999998</v>
      </c>
      <c r="V10" s="59">
        <v>2787.9890999999998</v>
      </c>
      <c r="W10" s="205">
        <v>0.65507262700000002</v>
      </c>
      <c r="X10" s="59">
        <v>0.56040000000000001</v>
      </c>
      <c r="Y10" s="59">
        <v>2930</v>
      </c>
      <c r="Z10" s="59">
        <v>0.68840000000000001</v>
      </c>
      <c r="AA10" s="59">
        <v>1326</v>
      </c>
      <c r="AB10" s="59">
        <v>0.31159999999999999</v>
      </c>
      <c r="AC10" s="207">
        <f t="shared" si="2"/>
        <v>98.913934426229503</v>
      </c>
      <c r="AD10" s="218">
        <f t="shared" si="0"/>
        <v>106.4</v>
      </c>
      <c r="AE10" s="206" t="s">
        <v>338</v>
      </c>
      <c r="AF10" s="204">
        <f>+(Q10*100)/(E10*$AC$2)</f>
        <v>65.942622950819668</v>
      </c>
      <c r="AG10" s="52">
        <f t="shared" si="1"/>
        <v>70.933333333333337</v>
      </c>
      <c r="AH10" s="24">
        <v>14481</v>
      </c>
      <c r="AI10" s="289">
        <f t="shared" si="4"/>
        <v>3.4024906015037595</v>
      </c>
      <c r="AK10" s="59">
        <f t="shared" si="5"/>
        <v>2787.9891005120003</v>
      </c>
    </row>
    <row r="11" spans="1:37" s="14" customFormat="1" ht="26.25" thickBot="1">
      <c r="A11" s="211">
        <v>8</v>
      </c>
      <c r="B11" s="211">
        <v>10773</v>
      </c>
      <c r="C11" s="212" t="s">
        <v>357</v>
      </c>
      <c r="D11" s="24" t="s">
        <v>107</v>
      </c>
      <c r="E11" s="24">
        <v>30</v>
      </c>
      <c r="F11" s="24">
        <v>36</v>
      </c>
      <c r="G11" s="284">
        <v>2209</v>
      </c>
      <c r="H11" s="59">
        <v>2138</v>
      </c>
      <c r="I11" s="59">
        <v>29</v>
      </c>
      <c r="J11" s="59">
        <v>1.3128</v>
      </c>
      <c r="K11" s="59">
        <v>1169</v>
      </c>
      <c r="L11" s="59">
        <v>676</v>
      </c>
      <c r="M11" s="59">
        <v>272</v>
      </c>
      <c r="N11" s="59">
        <v>45</v>
      </c>
      <c r="O11" s="59">
        <v>47</v>
      </c>
      <c r="P11" s="59">
        <v>8269</v>
      </c>
      <c r="Q11" s="59">
        <v>8148</v>
      </c>
      <c r="R11" s="59">
        <v>3.6884999999999999</v>
      </c>
      <c r="S11" s="59">
        <v>2138</v>
      </c>
      <c r="T11" s="59">
        <v>1457.9045000000001</v>
      </c>
      <c r="U11" s="205">
        <v>0.65998392900000002</v>
      </c>
      <c r="V11" s="59">
        <v>1452.9744000000001</v>
      </c>
      <c r="W11" s="205">
        <v>0.65775210500000003</v>
      </c>
      <c r="X11" s="59">
        <v>0.44409999999999999</v>
      </c>
      <c r="Y11" s="59">
        <v>454</v>
      </c>
      <c r="Z11" s="59">
        <v>0.20549999999999999</v>
      </c>
      <c r="AA11" s="59">
        <v>1755</v>
      </c>
      <c r="AB11" s="59">
        <v>0.79449999999999998</v>
      </c>
      <c r="AC11" s="207">
        <f t="shared" si="2"/>
        <v>61.839708561020039</v>
      </c>
      <c r="AD11" s="218">
        <f t="shared" si="0"/>
        <v>61.361111111111114</v>
      </c>
      <c r="AE11" s="206" t="s">
        <v>337</v>
      </c>
      <c r="AF11" s="204">
        <f t="shared" si="3"/>
        <v>74.207650273224047</v>
      </c>
      <c r="AG11" s="52">
        <f t="shared" si="1"/>
        <v>73.63333333333334</v>
      </c>
      <c r="AH11" s="24">
        <v>8148</v>
      </c>
      <c r="AI11" s="289">
        <f t="shared" si="4"/>
        <v>3.6885468537799908</v>
      </c>
      <c r="AK11" s="59">
        <f t="shared" si="5"/>
        <v>1452.974399945</v>
      </c>
    </row>
    <row r="12" spans="1:37" s="14" customFormat="1" ht="26.25" thickBot="1">
      <c r="A12" s="211">
        <v>9</v>
      </c>
      <c r="B12" s="211">
        <v>10774</v>
      </c>
      <c r="C12" s="212" t="s">
        <v>358</v>
      </c>
      <c r="D12" s="24" t="s">
        <v>107</v>
      </c>
      <c r="E12" s="24">
        <v>30</v>
      </c>
      <c r="F12" s="24">
        <v>30</v>
      </c>
      <c r="G12" s="284">
        <v>2289</v>
      </c>
      <c r="H12" s="59">
        <v>2249</v>
      </c>
      <c r="I12" s="59">
        <v>29</v>
      </c>
      <c r="J12" s="59">
        <v>1.2668999999999999</v>
      </c>
      <c r="K12" s="59">
        <v>1312</v>
      </c>
      <c r="L12" s="59">
        <v>667</v>
      </c>
      <c r="M12" s="59">
        <v>250</v>
      </c>
      <c r="N12" s="59">
        <v>24</v>
      </c>
      <c r="O12" s="59">
        <v>36</v>
      </c>
      <c r="P12" s="59">
        <v>7339</v>
      </c>
      <c r="Q12" s="59">
        <v>7183</v>
      </c>
      <c r="R12" s="59">
        <v>3.1381000000000001</v>
      </c>
      <c r="S12" s="59">
        <v>2249</v>
      </c>
      <c r="T12" s="59">
        <v>1368.9394</v>
      </c>
      <c r="U12" s="205">
        <v>0.59805128900000004</v>
      </c>
      <c r="V12" s="59">
        <v>1403.0137999999999</v>
      </c>
      <c r="W12" s="205">
        <v>0.61293743999999994</v>
      </c>
      <c r="X12" s="59">
        <v>0.53949999999999998</v>
      </c>
      <c r="Y12" s="59">
        <v>353</v>
      </c>
      <c r="Z12" s="59">
        <v>0.1542</v>
      </c>
      <c r="AA12" s="59">
        <v>1936</v>
      </c>
      <c r="AB12" s="59">
        <v>0.8458</v>
      </c>
      <c r="AC12" s="207">
        <f t="shared" si="2"/>
        <v>65.418943533697629</v>
      </c>
      <c r="AD12" s="218">
        <f t="shared" si="0"/>
        <v>76.3</v>
      </c>
      <c r="AE12" s="206" t="s">
        <v>337</v>
      </c>
      <c r="AF12" s="204">
        <f t="shared" si="3"/>
        <v>65.418943533697629</v>
      </c>
      <c r="AG12" s="52">
        <f t="shared" si="1"/>
        <v>76.3</v>
      </c>
      <c r="AH12" s="24">
        <v>7183</v>
      </c>
      <c r="AI12" s="289">
        <f t="shared" si="4"/>
        <v>3.1380515508955877</v>
      </c>
      <c r="AK12" s="59">
        <f t="shared" si="5"/>
        <v>1403.0138001599998</v>
      </c>
    </row>
    <row r="13" spans="1:37" s="14" customFormat="1" ht="26.25" thickBot="1">
      <c r="A13" s="211">
        <v>10</v>
      </c>
      <c r="B13" s="211">
        <v>10775</v>
      </c>
      <c r="C13" s="212" t="s">
        <v>359</v>
      </c>
      <c r="D13" s="24" t="s">
        <v>107</v>
      </c>
      <c r="E13" s="24">
        <v>30</v>
      </c>
      <c r="F13" s="24">
        <v>46</v>
      </c>
      <c r="G13" s="284">
        <v>3078</v>
      </c>
      <c r="H13" s="59">
        <v>2976</v>
      </c>
      <c r="I13" s="59">
        <v>17</v>
      </c>
      <c r="J13" s="59">
        <v>0.55230000000000001</v>
      </c>
      <c r="K13" s="59">
        <v>1643</v>
      </c>
      <c r="L13" s="59">
        <v>966</v>
      </c>
      <c r="M13" s="59">
        <v>372</v>
      </c>
      <c r="N13" s="59">
        <v>40</v>
      </c>
      <c r="O13" s="59">
        <v>57</v>
      </c>
      <c r="P13" s="59">
        <v>9899</v>
      </c>
      <c r="Q13" s="59">
        <v>9755</v>
      </c>
      <c r="R13" s="59">
        <v>3.1692999999999998</v>
      </c>
      <c r="S13" s="59">
        <v>2976</v>
      </c>
      <c r="T13" s="59">
        <v>1384.2906</v>
      </c>
      <c r="U13" s="205">
        <v>0.44973703700000001</v>
      </c>
      <c r="V13" s="59">
        <v>1981.8447000000001</v>
      </c>
      <c r="W13" s="205">
        <v>0.64387417199999997</v>
      </c>
      <c r="X13" s="59">
        <v>0.61339999999999995</v>
      </c>
      <c r="Y13" s="59">
        <v>586</v>
      </c>
      <c r="Z13" s="59">
        <v>0.19040000000000001</v>
      </c>
      <c r="AA13" s="59">
        <v>2492</v>
      </c>
      <c r="AB13" s="59">
        <v>0.80959999999999999</v>
      </c>
      <c r="AC13" s="207">
        <f t="shared" si="2"/>
        <v>57.941316227132333</v>
      </c>
      <c r="AD13" s="218">
        <f t="shared" si="0"/>
        <v>66.913043478260875</v>
      </c>
      <c r="AE13" s="206" t="s">
        <v>337</v>
      </c>
      <c r="AF13" s="204">
        <f t="shared" si="3"/>
        <v>88.843351548269581</v>
      </c>
      <c r="AG13" s="52">
        <f t="shared" si="1"/>
        <v>102.6</v>
      </c>
      <c r="AH13" s="24">
        <v>9755</v>
      </c>
      <c r="AI13" s="289">
        <f t="shared" si="4"/>
        <v>3.1692657569850553</v>
      </c>
      <c r="AK13" s="59">
        <f t="shared" si="5"/>
        <v>1981.8447014159999</v>
      </c>
    </row>
    <row r="14" spans="1:37" s="14" customFormat="1" ht="26.25" thickBot="1">
      <c r="A14" s="211">
        <v>11</v>
      </c>
      <c r="B14" s="211">
        <v>10776</v>
      </c>
      <c r="C14" s="212" t="s">
        <v>360</v>
      </c>
      <c r="D14" s="24" t="s">
        <v>107</v>
      </c>
      <c r="E14" s="24">
        <v>60</v>
      </c>
      <c r="F14" s="24">
        <v>30</v>
      </c>
      <c r="G14" s="284">
        <v>1942</v>
      </c>
      <c r="H14" s="59">
        <v>1872</v>
      </c>
      <c r="I14" s="59">
        <v>7</v>
      </c>
      <c r="J14" s="59">
        <v>0.36049999999999999</v>
      </c>
      <c r="K14" s="59">
        <v>1051</v>
      </c>
      <c r="L14" s="59">
        <v>617</v>
      </c>
      <c r="M14" s="59">
        <v>211</v>
      </c>
      <c r="N14" s="59">
        <v>30</v>
      </c>
      <c r="O14" s="59">
        <v>33</v>
      </c>
      <c r="P14" s="59">
        <v>6975</v>
      </c>
      <c r="Q14" s="59">
        <v>6801</v>
      </c>
      <c r="R14" s="59">
        <v>3.5021</v>
      </c>
      <c r="S14" s="59">
        <v>1872</v>
      </c>
      <c r="T14" s="59">
        <v>1243.4770000000001</v>
      </c>
      <c r="U14" s="205">
        <v>0.64030741499999999</v>
      </c>
      <c r="V14" s="59">
        <v>1223.1210000000001</v>
      </c>
      <c r="W14" s="205">
        <v>0.62982543800000002</v>
      </c>
      <c r="X14" s="59">
        <v>0.43409999999999999</v>
      </c>
      <c r="Y14" s="59">
        <v>337</v>
      </c>
      <c r="Z14" s="59">
        <v>0.17349999999999999</v>
      </c>
      <c r="AA14" s="59">
        <v>1605</v>
      </c>
      <c r="AB14" s="59">
        <v>0.82650000000000001</v>
      </c>
      <c r="AC14" s="207">
        <f t="shared" si="2"/>
        <v>61.939890710382514</v>
      </c>
      <c r="AD14" s="218">
        <f t="shared" si="0"/>
        <v>64.733333333333334</v>
      </c>
      <c r="AE14" s="206" t="s">
        <v>337</v>
      </c>
      <c r="AF14" s="204">
        <f t="shared" si="3"/>
        <v>30.969945355191257</v>
      </c>
      <c r="AG14" s="52">
        <f t="shared" si="1"/>
        <v>32.366666666666667</v>
      </c>
      <c r="AH14" s="24">
        <v>6801</v>
      </c>
      <c r="AI14" s="289">
        <f t="shared" si="4"/>
        <v>3.5020597322348093</v>
      </c>
      <c r="AK14" s="59">
        <f t="shared" si="5"/>
        <v>1223.1210005959999</v>
      </c>
    </row>
    <row r="15" spans="1:37" s="14" customFormat="1" ht="26.25" thickBot="1">
      <c r="A15" s="211">
        <v>12</v>
      </c>
      <c r="B15" s="211">
        <v>10777</v>
      </c>
      <c r="C15" s="212" t="s">
        <v>361</v>
      </c>
      <c r="D15" s="24" t="s">
        <v>107</v>
      </c>
      <c r="E15" s="24">
        <v>60</v>
      </c>
      <c r="F15" s="24">
        <v>39</v>
      </c>
      <c r="G15" s="284">
        <v>3186</v>
      </c>
      <c r="H15" s="59">
        <v>2995</v>
      </c>
      <c r="I15" s="59">
        <v>35</v>
      </c>
      <c r="J15" s="59">
        <v>1.0986</v>
      </c>
      <c r="K15" s="59">
        <v>1769</v>
      </c>
      <c r="L15" s="59">
        <v>981</v>
      </c>
      <c r="M15" s="59">
        <v>330</v>
      </c>
      <c r="N15" s="59">
        <v>34</v>
      </c>
      <c r="O15" s="59">
        <v>72</v>
      </c>
      <c r="P15" s="59">
        <v>10423</v>
      </c>
      <c r="Q15" s="59">
        <v>10100</v>
      </c>
      <c r="R15" s="59">
        <v>3.1701000000000001</v>
      </c>
      <c r="S15" s="59">
        <v>2995</v>
      </c>
      <c r="T15" s="59">
        <v>881.44719999999995</v>
      </c>
      <c r="U15" s="205">
        <v>0.27666264899999998</v>
      </c>
      <c r="V15" s="59">
        <v>2006.172</v>
      </c>
      <c r="W15" s="205">
        <v>0.629683616</v>
      </c>
      <c r="X15" s="59">
        <v>0.74360000000000004</v>
      </c>
      <c r="Y15" s="59">
        <v>127</v>
      </c>
      <c r="Z15" s="59">
        <v>3.9899999999999998E-2</v>
      </c>
      <c r="AA15" s="59">
        <v>3059</v>
      </c>
      <c r="AB15" s="59">
        <v>0.96009999999999995</v>
      </c>
      <c r="AC15" s="207">
        <f t="shared" si="2"/>
        <v>70.758021577693711</v>
      </c>
      <c r="AD15" s="218">
        <f t="shared" si="0"/>
        <v>81.692307692307693</v>
      </c>
      <c r="AE15" s="206" t="s">
        <v>337</v>
      </c>
      <c r="AF15" s="204">
        <f t="shared" si="3"/>
        <v>45.992714025500909</v>
      </c>
      <c r="AG15" s="52">
        <f t="shared" si="1"/>
        <v>53.1</v>
      </c>
      <c r="AH15" s="24">
        <v>10100</v>
      </c>
      <c r="AI15" s="289">
        <f t="shared" si="4"/>
        <v>3.1701192718141873</v>
      </c>
      <c r="AK15" s="59">
        <f t="shared" si="5"/>
        <v>2006.1720005760001</v>
      </c>
    </row>
    <row r="16" spans="1:37" s="14" customFormat="1" ht="26.25" thickBot="1">
      <c r="A16" s="211">
        <v>13</v>
      </c>
      <c r="B16" s="211">
        <v>10778</v>
      </c>
      <c r="C16" s="212" t="s">
        <v>362</v>
      </c>
      <c r="D16" s="24" t="s">
        <v>112</v>
      </c>
      <c r="E16" s="24">
        <v>10</v>
      </c>
      <c r="F16" s="24">
        <v>10</v>
      </c>
      <c r="G16" s="284">
        <v>607</v>
      </c>
      <c r="H16" s="59">
        <v>601</v>
      </c>
      <c r="I16" s="59">
        <v>4</v>
      </c>
      <c r="J16" s="59">
        <v>0.65900000000000003</v>
      </c>
      <c r="K16" s="59">
        <v>397</v>
      </c>
      <c r="L16" s="59">
        <v>156</v>
      </c>
      <c r="M16" s="59">
        <v>49</v>
      </c>
      <c r="N16" s="59">
        <v>0</v>
      </c>
      <c r="O16" s="59">
        <v>5</v>
      </c>
      <c r="P16" s="59">
        <v>2325</v>
      </c>
      <c r="Q16" s="59">
        <v>2316</v>
      </c>
      <c r="R16" s="59">
        <v>3.8155000000000001</v>
      </c>
      <c r="S16" s="59">
        <v>601</v>
      </c>
      <c r="T16" s="59">
        <v>324.48430000000002</v>
      </c>
      <c r="U16" s="205">
        <v>0.53457051099999997</v>
      </c>
      <c r="V16" s="59">
        <v>325.0421</v>
      </c>
      <c r="W16" s="205">
        <v>0.53548945599999997</v>
      </c>
      <c r="X16" s="59">
        <v>0.62270000000000003</v>
      </c>
      <c r="Y16" s="59">
        <v>136</v>
      </c>
      <c r="Z16" s="59">
        <v>0.22409999999999999</v>
      </c>
      <c r="AA16" s="59">
        <v>471</v>
      </c>
      <c r="AB16" s="59">
        <v>0.77590000000000003</v>
      </c>
      <c r="AC16" s="207">
        <f t="shared" si="2"/>
        <v>63.278688524590166</v>
      </c>
      <c r="AD16" s="218">
        <f t="shared" si="0"/>
        <v>60.7</v>
      </c>
      <c r="AE16" s="206" t="s">
        <v>337</v>
      </c>
      <c r="AF16" s="204">
        <f t="shared" si="3"/>
        <v>63.278688524590166</v>
      </c>
      <c r="AG16" s="52">
        <f t="shared" si="1"/>
        <v>60.7</v>
      </c>
      <c r="AH16" s="24">
        <v>2316</v>
      </c>
      <c r="AI16" s="289">
        <f t="shared" si="4"/>
        <v>3.8154859967051071</v>
      </c>
      <c r="AK16" s="59">
        <f t="shared" si="5"/>
        <v>325.04209979199999</v>
      </c>
    </row>
    <row r="17" spans="1:37" s="14" customFormat="1" ht="26.25" thickBot="1">
      <c r="A17" s="211">
        <v>14</v>
      </c>
      <c r="B17" s="211">
        <v>10779</v>
      </c>
      <c r="C17" s="212" t="s">
        <v>363</v>
      </c>
      <c r="D17" s="24" t="s">
        <v>107</v>
      </c>
      <c r="E17" s="24">
        <v>30</v>
      </c>
      <c r="F17" s="24">
        <v>31</v>
      </c>
      <c r="G17" s="284">
        <v>2321</v>
      </c>
      <c r="H17" s="59">
        <v>2231</v>
      </c>
      <c r="I17" s="59">
        <v>16</v>
      </c>
      <c r="J17" s="59">
        <v>0.68940000000000001</v>
      </c>
      <c r="K17" s="59">
        <v>1362</v>
      </c>
      <c r="L17" s="59">
        <v>681</v>
      </c>
      <c r="M17" s="59">
        <v>242</v>
      </c>
      <c r="N17" s="59">
        <v>22</v>
      </c>
      <c r="O17" s="59">
        <v>14</v>
      </c>
      <c r="P17" s="59">
        <v>7450</v>
      </c>
      <c r="Q17" s="59">
        <v>7336</v>
      </c>
      <c r="R17" s="59">
        <v>3.1606999999999998</v>
      </c>
      <c r="S17" s="59">
        <v>2231</v>
      </c>
      <c r="T17" s="59">
        <v>235.3535</v>
      </c>
      <c r="U17" s="205">
        <v>0.101401766</v>
      </c>
      <c r="V17" s="59">
        <v>1319.297</v>
      </c>
      <c r="W17" s="205">
        <v>0.56841749200000002</v>
      </c>
      <c r="X17" s="59">
        <v>0.90910000000000002</v>
      </c>
      <c r="Y17" s="59">
        <v>176</v>
      </c>
      <c r="Z17" s="59">
        <v>7.5800000000000006E-2</v>
      </c>
      <c r="AA17" s="59">
        <v>2145</v>
      </c>
      <c r="AB17" s="59">
        <v>0.92420000000000002</v>
      </c>
      <c r="AC17" s="207">
        <f t="shared" si="2"/>
        <v>64.657147893530762</v>
      </c>
      <c r="AD17" s="218">
        <f t="shared" si="0"/>
        <v>74.870967741935488</v>
      </c>
      <c r="AE17" s="206" t="s">
        <v>337</v>
      </c>
      <c r="AF17" s="204">
        <f t="shared" si="3"/>
        <v>66.812386156648458</v>
      </c>
      <c r="AG17" s="52">
        <f t="shared" si="1"/>
        <v>77.36666666666666</v>
      </c>
      <c r="AH17" s="24">
        <v>7336</v>
      </c>
      <c r="AI17" s="289">
        <f t="shared" si="4"/>
        <v>3.1607065919862127</v>
      </c>
      <c r="AK17" s="59">
        <f t="shared" si="5"/>
        <v>1319.296998932</v>
      </c>
    </row>
    <row r="18" spans="1:37" s="14" customFormat="1" ht="26.25" thickBot="1">
      <c r="A18" s="211">
        <v>15</v>
      </c>
      <c r="B18" s="211">
        <v>10780</v>
      </c>
      <c r="C18" s="212" t="s">
        <v>364</v>
      </c>
      <c r="D18" s="24" t="s">
        <v>112</v>
      </c>
      <c r="E18" s="24">
        <v>10</v>
      </c>
      <c r="F18" s="24">
        <v>22</v>
      </c>
      <c r="G18" s="284">
        <v>1100</v>
      </c>
      <c r="H18" s="59">
        <v>1062</v>
      </c>
      <c r="I18" s="59">
        <v>22</v>
      </c>
      <c r="J18" s="59">
        <v>2</v>
      </c>
      <c r="K18" s="59">
        <v>543</v>
      </c>
      <c r="L18" s="59">
        <v>345</v>
      </c>
      <c r="M18" s="59">
        <v>158</v>
      </c>
      <c r="N18" s="59">
        <v>14</v>
      </c>
      <c r="O18" s="59">
        <v>40</v>
      </c>
      <c r="P18" s="59">
        <v>3998</v>
      </c>
      <c r="Q18" s="59">
        <v>3938</v>
      </c>
      <c r="R18" s="59">
        <v>3.58</v>
      </c>
      <c r="S18" s="59">
        <v>1062</v>
      </c>
      <c r="T18" s="59">
        <v>816.13279999999997</v>
      </c>
      <c r="U18" s="205">
        <v>0.74193890900000004</v>
      </c>
      <c r="V18" s="59">
        <v>818.5335</v>
      </c>
      <c r="W18" s="205">
        <v>0.74412136399999995</v>
      </c>
      <c r="X18" s="59">
        <v>0.41449999999999998</v>
      </c>
      <c r="Y18" s="59">
        <v>112</v>
      </c>
      <c r="Z18" s="59">
        <v>0.1018</v>
      </c>
      <c r="AA18" s="59">
        <v>988</v>
      </c>
      <c r="AB18" s="59">
        <v>0.8982</v>
      </c>
      <c r="AC18" s="207">
        <f t="shared" si="2"/>
        <v>48.907103825136609</v>
      </c>
      <c r="AD18" s="218">
        <f t="shared" si="0"/>
        <v>50</v>
      </c>
      <c r="AE18" s="224" t="s">
        <v>337</v>
      </c>
      <c r="AF18" s="204">
        <f t="shared" si="3"/>
        <v>107.59562841530055</v>
      </c>
      <c r="AG18" s="52">
        <f t="shared" si="1"/>
        <v>110</v>
      </c>
      <c r="AH18" s="24">
        <v>3938</v>
      </c>
      <c r="AI18" s="289">
        <f t="shared" si="4"/>
        <v>3.58</v>
      </c>
      <c r="AK18" s="59">
        <f t="shared" si="5"/>
        <v>818.53350039999998</v>
      </c>
    </row>
    <row r="19" spans="1:37" s="14" customFormat="1" ht="26.25" thickBot="1">
      <c r="A19" s="211">
        <v>16</v>
      </c>
      <c r="B19" s="211">
        <v>10781</v>
      </c>
      <c r="C19" s="212" t="s">
        <v>365</v>
      </c>
      <c r="D19" s="24" t="s">
        <v>112</v>
      </c>
      <c r="E19" s="24">
        <v>10</v>
      </c>
      <c r="F19" s="24">
        <v>14</v>
      </c>
      <c r="G19" s="284">
        <v>1133</v>
      </c>
      <c r="H19" s="59">
        <v>1131</v>
      </c>
      <c r="I19" s="59">
        <v>6</v>
      </c>
      <c r="J19" s="59">
        <v>0.52959999999999996</v>
      </c>
      <c r="K19" s="59">
        <v>561</v>
      </c>
      <c r="L19" s="59">
        <v>390</v>
      </c>
      <c r="M19" s="59">
        <v>142</v>
      </c>
      <c r="N19" s="59">
        <v>13</v>
      </c>
      <c r="O19" s="59">
        <v>27</v>
      </c>
      <c r="P19" s="59">
        <v>5096</v>
      </c>
      <c r="Q19" s="59">
        <v>5075</v>
      </c>
      <c r="R19" s="59">
        <v>4.4793000000000003</v>
      </c>
      <c r="S19" s="59">
        <v>1131</v>
      </c>
      <c r="T19" s="59">
        <v>775.68330000000003</v>
      </c>
      <c r="U19" s="205">
        <v>0.68462780199999995</v>
      </c>
      <c r="V19" s="59">
        <v>774.50639999999999</v>
      </c>
      <c r="W19" s="205">
        <v>0.68358905599999997</v>
      </c>
      <c r="X19" s="59">
        <v>0.48720000000000002</v>
      </c>
      <c r="Y19" s="59">
        <v>129</v>
      </c>
      <c r="Z19" s="59">
        <v>0.1139</v>
      </c>
      <c r="AA19" s="59">
        <v>1004</v>
      </c>
      <c r="AB19" s="59">
        <v>0.8861</v>
      </c>
      <c r="AC19" s="207">
        <f t="shared" si="2"/>
        <v>99.04371584699453</v>
      </c>
      <c r="AD19" s="218">
        <f t="shared" si="0"/>
        <v>80.928571428571431</v>
      </c>
      <c r="AE19" s="224" t="s">
        <v>337</v>
      </c>
      <c r="AF19" s="204">
        <f t="shared" si="3"/>
        <v>138.66120218579235</v>
      </c>
      <c r="AG19" s="52">
        <f t="shared" si="1"/>
        <v>113.3</v>
      </c>
      <c r="AH19" s="24">
        <v>5075</v>
      </c>
      <c r="AI19" s="289">
        <f t="shared" si="4"/>
        <v>4.4792586054721975</v>
      </c>
      <c r="AK19" s="59">
        <f t="shared" si="5"/>
        <v>774.50640044800002</v>
      </c>
    </row>
    <row r="20" spans="1:37" ht="12.75" customHeight="1">
      <c r="A20" s="302" t="s">
        <v>63</v>
      </c>
      <c r="B20" s="302"/>
      <c r="C20" s="302"/>
      <c r="D20" s="213">
        <v>0</v>
      </c>
      <c r="E20" s="213"/>
      <c r="F20" s="213"/>
      <c r="G20" s="214">
        <f>SUM(G4:G19)</f>
        <v>194560</v>
      </c>
      <c r="H20" s="283">
        <f t="shared" ref="H20:S20" si="6">SUM(H4:H19)</f>
        <v>66934</v>
      </c>
      <c r="I20" s="214">
        <f t="shared" si="6"/>
        <v>2148</v>
      </c>
      <c r="J20" s="214">
        <f t="shared" si="6"/>
        <v>22.543499999999995</v>
      </c>
      <c r="K20" s="214">
        <f t="shared" si="6"/>
        <v>21168</v>
      </c>
      <c r="L20" s="214">
        <f t="shared" si="6"/>
        <v>12108</v>
      </c>
      <c r="M20" s="214">
        <f t="shared" si="6"/>
        <v>6472</v>
      </c>
      <c r="N20" s="214">
        <f t="shared" si="6"/>
        <v>916</v>
      </c>
      <c r="O20" s="214">
        <f t="shared" si="6"/>
        <v>1674</v>
      </c>
      <c r="P20" s="214">
        <f t="shared" si="6"/>
        <v>170806</v>
      </c>
      <c r="Q20" s="214">
        <f t="shared" si="6"/>
        <v>286815</v>
      </c>
      <c r="R20" s="215"/>
      <c r="S20" s="215">
        <f t="shared" si="6"/>
        <v>66934</v>
      </c>
      <c r="T20" s="215">
        <f>+Q20/G20</f>
        <v>1.4741724917763157</v>
      </c>
      <c r="U20" s="215">
        <f>+S20/G20</f>
        <v>0.34402754934210528</v>
      </c>
      <c r="V20" s="215">
        <f>SUM(V4:V19)</f>
        <v>34158.405599999991</v>
      </c>
      <c r="W20" s="203"/>
      <c r="X20" s="203"/>
      <c r="Y20" s="203"/>
      <c r="Z20" s="203"/>
      <c r="AA20" s="203"/>
      <c r="AB20" s="203"/>
      <c r="AC20" s="203"/>
      <c r="AD20" s="203"/>
      <c r="AF20" s="208"/>
    </row>
    <row r="22" spans="1:37">
      <c r="A22" s="216" t="s">
        <v>104</v>
      </c>
    </row>
    <row r="23" spans="1:37">
      <c r="A23" s="217" t="s">
        <v>366</v>
      </c>
    </row>
    <row r="25" spans="1:37">
      <c r="G25" s="285">
        <f>+G6+G7+G8+G9+G10+G11+G12+G13+G14+G15+G16+G17+G18+G19</f>
        <v>30892</v>
      </c>
    </row>
  </sheetData>
  <mergeCells count="2">
    <mergeCell ref="A20:C20"/>
    <mergeCell ref="A1:AG1"/>
  </mergeCells>
  <conditionalFormatting sqref="U4 W4">
    <cfRule type="cellIs" dxfId="31" priority="9" operator="lessThan">
      <formula>1.6</formula>
    </cfRule>
  </conditionalFormatting>
  <conditionalFormatting sqref="U5 W5">
    <cfRule type="cellIs" dxfId="30" priority="8" operator="lessThan">
      <formula>1</formula>
    </cfRule>
  </conditionalFormatting>
  <conditionalFormatting sqref="U6:U9">
    <cfRule type="cellIs" dxfId="29" priority="7" operator="lessThan">
      <formula>0.6</formula>
    </cfRule>
  </conditionalFormatting>
  <conditionalFormatting sqref="W6:W9">
    <cfRule type="cellIs" dxfId="28" priority="6" operator="lessThan">
      <formula>0.6</formula>
    </cfRule>
  </conditionalFormatting>
  <conditionalFormatting sqref="U10 W10">
    <cfRule type="cellIs" dxfId="27" priority="5" operator="lessThan">
      <formula>0.8</formula>
    </cfRule>
  </conditionalFormatting>
  <conditionalFormatting sqref="U11:U19">
    <cfRule type="cellIs" dxfId="26" priority="4" operator="lessThan">
      <formula>0.6</formula>
    </cfRule>
  </conditionalFormatting>
  <conditionalFormatting sqref="W11:W19">
    <cfRule type="cellIs" dxfId="25" priority="3" operator="lessThan">
      <formula>0.6</formula>
    </cfRule>
  </conditionalFormatting>
  <conditionalFormatting sqref="AC4:AC19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{64045CEA-27AA-4ECF-BAED-24F5A6331818}</x14:id>
        </ext>
      </extLst>
    </cfRule>
  </conditionalFormatting>
  <conditionalFormatting sqref="AF4:AF1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{3186F66D-EE36-46B1-8AC5-BA8BDB17B050}</x14:id>
        </ext>
      </extLst>
    </cfRule>
  </conditionalFormatting>
  <printOptions horizontalCentered="1"/>
  <pageMargins left="0.31496062992125984" right="0.31496062992125984" top="0.74803149606299213" bottom="0.55118110236220474" header="0.31496062992125984" footer="0.31496062992125984"/>
  <pageSetup paperSize="9" scale="82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4045CEA-27AA-4ECF-BAED-24F5A6331818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AC4:AC19</xm:sqref>
        </x14:conditionalFormatting>
        <x14:conditionalFormatting xmlns:xm="http://schemas.microsoft.com/office/excel/2006/main">
          <x14:cfRule type="dataBar" id="{3186F66D-EE36-46B1-8AC5-BA8BDB17B05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AF4:AF19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zoomScale="80" zoomScaleNormal="80" workbookViewId="0">
      <selection activeCell="V19" sqref="V19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7" width="15" hidden="1" customWidth="1"/>
    <col min="18" max="18" width="13.7109375" hidden="1" customWidth="1"/>
    <col min="19" max="19" width="0" hidden="1" customWidth="1"/>
    <col min="21" max="21" width="13.5703125" hidden="1" customWidth="1"/>
    <col min="23" max="27" width="0" hidden="1" customWidth="1"/>
  </cols>
  <sheetData>
    <row r="1" spans="1:29" ht="22.5">
      <c r="A1" s="301" t="s">
        <v>379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4" spans="1:29" s="59" customFormat="1" ht="89.25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382</v>
      </c>
      <c r="M4" s="56" t="s">
        <v>383</v>
      </c>
      <c r="N4" s="56" t="s">
        <v>384</v>
      </c>
      <c r="O4" s="56" t="s">
        <v>99</v>
      </c>
      <c r="P4" s="62" t="s">
        <v>135</v>
      </c>
      <c r="Q4" s="56" t="s">
        <v>100</v>
      </c>
      <c r="R4" s="56" t="s">
        <v>117</v>
      </c>
      <c r="S4" s="56" t="s">
        <v>101</v>
      </c>
      <c r="T4" s="56" t="s">
        <v>140</v>
      </c>
      <c r="U4" s="56" t="s">
        <v>141</v>
      </c>
      <c r="V4" s="56" t="s">
        <v>102</v>
      </c>
      <c r="W4" s="60" t="s">
        <v>103</v>
      </c>
      <c r="X4" s="61" t="s">
        <v>136</v>
      </c>
      <c r="Y4" s="61" t="s">
        <v>137</v>
      </c>
      <c r="Z4" s="58" t="s">
        <v>138</v>
      </c>
      <c r="AA4" s="58" t="s">
        <v>139</v>
      </c>
    </row>
    <row r="5" spans="1:29" ht="23.25">
      <c r="A5" s="261" t="s">
        <v>378</v>
      </c>
      <c r="B5" s="261">
        <v>10774</v>
      </c>
      <c r="C5" s="262" t="s">
        <v>8</v>
      </c>
      <c r="D5" s="68" t="s">
        <v>107</v>
      </c>
      <c r="E5" s="68">
        <v>30</v>
      </c>
      <c r="F5" s="68">
        <v>30</v>
      </c>
      <c r="G5" s="69">
        <v>2796</v>
      </c>
      <c r="H5" s="69">
        <v>2737</v>
      </c>
      <c r="I5" s="69">
        <v>22</v>
      </c>
      <c r="J5" s="69">
        <v>0.78680000000000005</v>
      </c>
      <c r="K5" s="69">
        <v>1776</v>
      </c>
      <c r="L5" s="69">
        <v>656</v>
      </c>
      <c r="M5" s="69">
        <v>283</v>
      </c>
      <c r="N5" s="69">
        <v>51</v>
      </c>
      <c r="O5" s="69">
        <v>30</v>
      </c>
      <c r="P5" s="69">
        <v>8180</v>
      </c>
      <c r="Q5" s="69">
        <v>7970</v>
      </c>
      <c r="R5" s="69">
        <v>2737</v>
      </c>
      <c r="S5" s="69">
        <v>949.83910000000003</v>
      </c>
      <c r="T5" s="69">
        <v>0.339713555</v>
      </c>
      <c r="U5" s="69">
        <v>1612.1937</v>
      </c>
      <c r="V5" s="69">
        <v>0.57660718899999996</v>
      </c>
      <c r="W5" s="69">
        <v>0.76139999999999997</v>
      </c>
      <c r="X5" s="69">
        <v>339</v>
      </c>
      <c r="Y5" s="69">
        <v>0.1212</v>
      </c>
      <c r="Z5" s="69">
        <v>2457</v>
      </c>
      <c r="AA5" s="69">
        <v>0.87880000000000003</v>
      </c>
      <c r="AC5">
        <f>+K5+L5+M5+N5+O5</f>
        <v>2796</v>
      </c>
    </row>
    <row r="6" spans="1:29" ht="23.25">
      <c r="A6" s="261" t="s">
        <v>380</v>
      </c>
      <c r="B6" s="261">
        <v>10774</v>
      </c>
      <c r="C6" s="262" t="s">
        <v>8</v>
      </c>
      <c r="D6" s="68" t="s">
        <v>107</v>
      </c>
      <c r="E6" s="68">
        <v>30</v>
      </c>
      <c r="F6" s="68">
        <v>30</v>
      </c>
      <c r="G6" s="68">
        <v>2240</v>
      </c>
      <c r="H6" s="68">
        <v>2185</v>
      </c>
      <c r="I6" s="68">
        <v>22</v>
      </c>
      <c r="J6" s="68">
        <v>0.98209999999999997</v>
      </c>
      <c r="K6" s="68">
        <v>1321</v>
      </c>
      <c r="L6" s="68">
        <v>625</v>
      </c>
      <c r="M6" s="68">
        <v>224</v>
      </c>
      <c r="N6" s="68">
        <v>38</v>
      </c>
      <c r="O6" s="68">
        <v>32</v>
      </c>
      <c r="P6" s="68">
        <v>32</v>
      </c>
      <c r="Q6" s="69"/>
      <c r="R6" s="69"/>
      <c r="S6" s="69"/>
      <c r="T6" s="264">
        <v>0.37702000000000002</v>
      </c>
      <c r="U6" s="264">
        <v>1355.9097999999999</v>
      </c>
      <c r="V6" s="264">
        <v>0.60531687499999998</v>
      </c>
      <c r="W6" s="69">
        <v>0.76139999999999997</v>
      </c>
      <c r="X6" s="69">
        <v>339</v>
      </c>
      <c r="Y6" s="69">
        <v>0.1212</v>
      </c>
      <c r="Z6" s="69">
        <v>2457</v>
      </c>
      <c r="AA6" s="69">
        <v>0.87880000000000003</v>
      </c>
      <c r="AC6">
        <f>+K6+L6+M6+N6+O6</f>
        <v>2240</v>
      </c>
    </row>
    <row r="7" spans="1:29" ht="23.25">
      <c r="A7" s="261" t="s">
        <v>381</v>
      </c>
      <c r="B7" s="261">
        <v>10774</v>
      </c>
      <c r="C7" s="262" t="s">
        <v>8</v>
      </c>
      <c r="D7" s="68" t="s">
        <v>107</v>
      </c>
      <c r="E7" s="68">
        <v>30</v>
      </c>
      <c r="F7" s="68">
        <v>30</v>
      </c>
      <c r="G7" s="68">
        <v>2289</v>
      </c>
      <c r="H7" s="68">
        <v>2249</v>
      </c>
      <c r="I7" s="68">
        <v>29</v>
      </c>
      <c r="J7" s="68">
        <v>1.2668999999999999</v>
      </c>
      <c r="K7" s="68">
        <v>1341</v>
      </c>
      <c r="L7" s="68">
        <v>645</v>
      </c>
      <c r="M7" s="68">
        <v>244</v>
      </c>
      <c r="N7" s="68">
        <v>24</v>
      </c>
      <c r="O7" s="68">
        <v>35</v>
      </c>
      <c r="P7" s="68">
        <v>7339</v>
      </c>
      <c r="Q7" s="69"/>
      <c r="R7" s="69"/>
      <c r="S7" s="69"/>
      <c r="T7" s="264">
        <v>0.21144381800000001</v>
      </c>
      <c r="U7" s="264">
        <v>1374.8052</v>
      </c>
      <c r="V7" s="264">
        <v>0.60061389300000001</v>
      </c>
      <c r="W7" s="69">
        <v>0.76139999999999997</v>
      </c>
      <c r="X7" s="69">
        <v>339</v>
      </c>
      <c r="Y7" s="69">
        <v>0.1212</v>
      </c>
      <c r="Z7" s="69">
        <v>2457</v>
      </c>
      <c r="AA7" s="69">
        <v>0.87880000000000003</v>
      </c>
      <c r="AC7">
        <f>+K7+L7+M7+N7+O7</f>
        <v>2289</v>
      </c>
    </row>
    <row r="8" spans="1:29">
      <c r="A8" s="48" t="s">
        <v>104</v>
      </c>
    </row>
    <row r="9" spans="1:29">
      <c r="A9" s="49" t="s">
        <v>131</v>
      </c>
    </row>
  </sheetData>
  <mergeCells count="1">
    <mergeCell ref="A1:U1"/>
  </mergeCells>
  <conditionalFormatting sqref="T6">
    <cfRule type="cellIs" dxfId="24" priority="4" operator="lessThan">
      <formula>0.6</formula>
    </cfRule>
  </conditionalFormatting>
  <conditionalFormatting sqref="V6">
    <cfRule type="cellIs" dxfId="23" priority="3" operator="lessThan">
      <formula>0.6</formula>
    </cfRule>
  </conditionalFormatting>
  <conditionalFormatting sqref="T7">
    <cfRule type="cellIs" dxfId="22" priority="2" operator="lessThan">
      <formula>0.6</formula>
    </cfRule>
  </conditionalFormatting>
  <conditionalFormatting sqref="V7">
    <cfRule type="cellIs" dxfId="21" priority="1" operator="lessThan">
      <formula>0.6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activeCell="I6" sqref="I6"/>
    </sheetView>
  </sheetViews>
  <sheetFormatPr defaultRowHeight="12.75"/>
  <cols>
    <col min="1" max="1" width="35" bestFit="1" customWidth="1"/>
    <col min="2" max="4" width="11.140625" bestFit="1" customWidth="1"/>
    <col min="5" max="5" width="11.140625" style="21" bestFit="1" customWidth="1"/>
    <col min="6" max="10" width="10.140625" bestFit="1" customWidth="1"/>
    <col min="11" max="11" width="10.7109375" customWidth="1"/>
    <col min="12" max="12" width="10.140625" customWidth="1"/>
    <col min="13" max="13" width="10.140625" bestFit="1" customWidth="1"/>
    <col min="14" max="14" width="11.140625" bestFit="1" customWidth="1"/>
  </cols>
  <sheetData>
    <row r="1" spans="1:14" s="27" customFormat="1" ht="38.25">
      <c r="B1" s="28" t="s">
        <v>52</v>
      </c>
      <c r="C1" s="28" t="s">
        <v>53</v>
      </c>
      <c r="D1" s="28" t="s">
        <v>54</v>
      </c>
      <c r="E1" s="28" t="s">
        <v>50</v>
      </c>
      <c r="F1" s="28" t="s">
        <v>51</v>
      </c>
      <c r="G1" s="28" t="s">
        <v>55</v>
      </c>
      <c r="H1" s="28" t="s">
        <v>57</v>
      </c>
      <c r="I1" s="28" t="s">
        <v>58</v>
      </c>
      <c r="J1" s="28" t="s">
        <v>59</v>
      </c>
      <c r="K1" s="28" t="s">
        <v>60</v>
      </c>
      <c r="L1" s="28" t="s">
        <v>61</v>
      </c>
      <c r="M1" s="28" t="s">
        <v>62</v>
      </c>
      <c r="N1" s="29" t="s">
        <v>56</v>
      </c>
    </row>
    <row r="2" spans="1:14" ht="23.25">
      <c r="A2" s="22" t="s">
        <v>2</v>
      </c>
      <c r="B2" s="30" t="e">
        <f>+#REF!*#REF!</f>
        <v>#REF!</v>
      </c>
      <c r="C2" s="30" t="e">
        <f>+#REF!*#REF!</f>
        <v>#REF!</v>
      </c>
      <c r="D2" s="30" t="e">
        <f>+#REF!*#REF!</f>
        <v>#REF!</v>
      </c>
      <c r="E2" s="31" t="e">
        <f>+#REF!*#REF!</f>
        <v>#REF!</v>
      </c>
      <c r="F2" s="31" t="e">
        <f>+#REF!*#REF!</f>
        <v>#REF!</v>
      </c>
      <c r="G2" s="31" t="e">
        <f>+#REF!*#REF!</f>
        <v>#REF!</v>
      </c>
      <c r="H2" s="31" t="e">
        <f>+#REF!*#REF!</f>
        <v>#REF!</v>
      </c>
      <c r="I2" s="31" t="e">
        <f>+#REF!+#REF!</f>
        <v>#REF!</v>
      </c>
      <c r="J2" s="31" t="e">
        <f>+#REF!*#REF!</f>
        <v>#REF!</v>
      </c>
      <c r="K2" s="31" t="e">
        <f>+#REF!*#REF!</f>
        <v>#REF!</v>
      </c>
      <c r="L2" s="31" t="e">
        <f>+#REF!*#REF!</f>
        <v>#REF!</v>
      </c>
      <c r="M2" s="31" t="e">
        <f>+#REF!*#REF!</f>
        <v>#REF!</v>
      </c>
      <c r="N2" s="32" t="e">
        <f>SUM(B2:M2)</f>
        <v>#REF!</v>
      </c>
    </row>
    <row r="3" spans="1:14" ht="23.25">
      <c r="A3" s="22" t="s">
        <v>3</v>
      </c>
      <c r="B3" s="30" t="e">
        <f>+#REF!*#REF!</f>
        <v>#REF!</v>
      </c>
      <c r="C3" s="30" t="e">
        <f>+#REF!*#REF!</f>
        <v>#REF!</v>
      </c>
      <c r="D3" s="30" t="e">
        <f>+#REF!*#REF!</f>
        <v>#REF!</v>
      </c>
      <c r="E3" s="31" t="e">
        <f>+#REF!*#REF!</f>
        <v>#REF!</v>
      </c>
      <c r="F3" s="31" t="e">
        <f>+#REF!*#REF!</f>
        <v>#REF!</v>
      </c>
      <c r="G3" s="31" t="e">
        <f>+#REF!*#REF!</f>
        <v>#REF!</v>
      </c>
      <c r="H3" s="31" t="e">
        <f>+#REF!*#REF!</f>
        <v>#REF!</v>
      </c>
      <c r="I3" s="31" t="e">
        <f>+#REF!+#REF!</f>
        <v>#REF!</v>
      </c>
      <c r="J3" s="31" t="e">
        <f>+#REF!*#REF!</f>
        <v>#REF!</v>
      </c>
      <c r="K3" s="31" t="e">
        <f>+#REF!*#REF!</f>
        <v>#REF!</v>
      </c>
      <c r="L3" s="31" t="e">
        <f>+#REF!*#REF!</f>
        <v>#REF!</v>
      </c>
      <c r="M3" s="31" t="e">
        <f>+#REF!*#REF!</f>
        <v>#REF!</v>
      </c>
      <c r="N3" s="32" t="e">
        <f>SUM(B3:M3)</f>
        <v>#REF!</v>
      </c>
    </row>
    <row r="4" spans="1:14" ht="23.25">
      <c r="A4" s="22" t="s">
        <v>16</v>
      </c>
      <c r="B4" s="30" t="e">
        <f>+#REF!*#REF!</f>
        <v>#REF!</v>
      </c>
      <c r="C4" s="30" t="e">
        <f>+#REF!*#REF!</f>
        <v>#REF!</v>
      </c>
      <c r="D4" s="30" t="e">
        <f>+#REF!*#REF!</f>
        <v>#REF!</v>
      </c>
      <c r="E4" s="31" t="e">
        <f>+#REF!*#REF!</f>
        <v>#REF!</v>
      </c>
      <c r="F4" s="31" t="e">
        <f>+#REF!*#REF!</f>
        <v>#REF!</v>
      </c>
      <c r="G4" s="31" t="e">
        <f>+#REF!*#REF!</f>
        <v>#REF!</v>
      </c>
      <c r="H4" s="31" t="e">
        <f>+#REF!*#REF!</f>
        <v>#REF!</v>
      </c>
      <c r="I4" s="31" t="e">
        <f>+#REF!+#REF!</f>
        <v>#REF!</v>
      </c>
      <c r="J4" s="31" t="e">
        <f>+#REF!*#REF!</f>
        <v>#REF!</v>
      </c>
      <c r="K4" s="31" t="e">
        <f>+#REF!*#REF!</f>
        <v>#REF!</v>
      </c>
      <c r="L4" s="31" t="e">
        <f>+#REF!*#REF!</f>
        <v>#REF!</v>
      </c>
      <c r="M4" s="31" t="e">
        <f>+#REF!*#REF!</f>
        <v>#REF!</v>
      </c>
      <c r="N4" s="32" t="e">
        <f>SUM(B4:M4)</f>
        <v>#REF!</v>
      </c>
    </row>
    <row r="5" spans="1:14" ht="23.25">
      <c r="A5" s="22" t="s">
        <v>17</v>
      </c>
      <c r="B5" s="30" t="e">
        <f>+#REF!*#REF!</f>
        <v>#REF!</v>
      </c>
      <c r="C5" s="30" t="e">
        <f>+#REF!*#REF!</f>
        <v>#REF!</v>
      </c>
      <c r="D5" s="30" t="e">
        <f>+#REF!*#REF!</f>
        <v>#REF!</v>
      </c>
      <c r="E5" s="31" t="e">
        <f>+#REF!*#REF!</f>
        <v>#REF!</v>
      </c>
      <c r="F5" s="31" t="e">
        <f>+#REF!*#REF!</f>
        <v>#REF!</v>
      </c>
      <c r="G5" s="31" t="e">
        <f>+#REF!*#REF!</f>
        <v>#REF!</v>
      </c>
      <c r="H5" s="31" t="e">
        <f>+#REF!*#REF!</f>
        <v>#REF!</v>
      </c>
      <c r="I5" s="31" t="e">
        <f>+#REF!+#REF!</f>
        <v>#REF!</v>
      </c>
      <c r="J5" s="31" t="e">
        <f>+#REF!*#REF!</f>
        <v>#REF!</v>
      </c>
      <c r="K5" s="31" t="e">
        <f>+#REF!*#REF!</f>
        <v>#REF!</v>
      </c>
      <c r="L5" s="31" t="e">
        <f>+#REF!*#REF!</f>
        <v>#REF!</v>
      </c>
      <c r="M5" s="31" t="e">
        <f>+#REF!*#REF!</f>
        <v>#REF!</v>
      </c>
      <c r="N5" s="32" t="e">
        <f t="shared" ref="N5:N17" si="0">SUM(B5:M5)</f>
        <v>#REF!</v>
      </c>
    </row>
    <row r="6" spans="1:14" ht="23.25">
      <c r="A6" s="22" t="s">
        <v>4</v>
      </c>
      <c r="B6" s="30" t="e">
        <f>+#REF!*#REF!</f>
        <v>#REF!</v>
      </c>
      <c r="C6" s="30" t="e">
        <f>+#REF!*#REF!</f>
        <v>#REF!</v>
      </c>
      <c r="D6" s="30" t="e">
        <f>+#REF!*#REF!</f>
        <v>#REF!</v>
      </c>
      <c r="E6" s="31" t="e">
        <f>+#REF!*#REF!</f>
        <v>#REF!</v>
      </c>
      <c r="F6" s="31" t="e">
        <f>+#REF!*#REF!</f>
        <v>#REF!</v>
      </c>
      <c r="G6" s="31" t="e">
        <f>+#REF!*#REF!</f>
        <v>#REF!</v>
      </c>
      <c r="H6" s="31" t="e">
        <f>+#REF!*#REF!</f>
        <v>#REF!</v>
      </c>
      <c r="I6" s="31" t="e">
        <f>+#REF!+#REF!</f>
        <v>#REF!</v>
      </c>
      <c r="J6" s="31" t="e">
        <f>+#REF!*#REF!</f>
        <v>#REF!</v>
      </c>
      <c r="K6" s="31" t="e">
        <f>+#REF!*#REF!</f>
        <v>#REF!</v>
      </c>
      <c r="L6" s="31" t="e">
        <f>+#REF!*#REF!</f>
        <v>#REF!</v>
      </c>
      <c r="M6" s="31" t="e">
        <f>+#REF!*#REF!</f>
        <v>#REF!</v>
      </c>
      <c r="N6" s="32" t="e">
        <f t="shared" si="0"/>
        <v>#REF!</v>
      </c>
    </row>
    <row r="7" spans="1:14" ht="23.25">
      <c r="A7" s="22" t="s">
        <v>5</v>
      </c>
      <c r="B7" s="30" t="e">
        <f>+#REF!*#REF!</f>
        <v>#REF!</v>
      </c>
      <c r="C7" s="30" t="e">
        <f>+#REF!*#REF!</f>
        <v>#REF!</v>
      </c>
      <c r="D7" s="30" t="e">
        <f>+#REF!*#REF!</f>
        <v>#REF!</v>
      </c>
      <c r="E7" s="31" t="e">
        <f>+#REF!*#REF!</f>
        <v>#REF!</v>
      </c>
      <c r="F7" s="31" t="e">
        <f>+#REF!*#REF!</f>
        <v>#REF!</v>
      </c>
      <c r="G7" s="31" t="e">
        <f>+#REF!*#REF!</f>
        <v>#REF!</v>
      </c>
      <c r="H7" s="31" t="e">
        <f>+#REF!*#REF!</f>
        <v>#REF!</v>
      </c>
      <c r="I7" s="31" t="e">
        <f>+#REF!+#REF!</f>
        <v>#REF!</v>
      </c>
      <c r="J7" s="31" t="e">
        <f>+#REF!*#REF!</f>
        <v>#REF!</v>
      </c>
      <c r="K7" s="31" t="e">
        <f>+#REF!*#REF!</f>
        <v>#REF!</v>
      </c>
      <c r="L7" s="31" t="e">
        <f>+#REF!*#REF!</f>
        <v>#REF!</v>
      </c>
      <c r="M7" s="31" t="e">
        <f>+#REF!*#REF!</f>
        <v>#REF!</v>
      </c>
      <c r="N7" s="32" t="e">
        <f t="shared" si="0"/>
        <v>#REF!</v>
      </c>
    </row>
    <row r="8" spans="1:14" ht="23.25">
      <c r="A8" s="22" t="s">
        <v>6</v>
      </c>
      <c r="B8" s="30" t="e">
        <f>+#REF!*#REF!</f>
        <v>#REF!</v>
      </c>
      <c r="C8" s="30" t="e">
        <f>+#REF!*#REF!</f>
        <v>#REF!</v>
      </c>
      <c r="D8" s="30" t="e">
        <f>+#REF!*#REF!</f>
        <v>#REF!</v>
      </c>
      <c r="E8" s="31" t="e">
        <f>+#REF!*#REF!</f>
        <v>#REF!</v>
      </c>
      <c r="F8" s="31" t="e">
        <f>+#REF!*#REF!</f>
        <v>#REF!</v>
      </c>
      <c r="G8" s="31" t="e">
        <f>+#REF!*#REF!</f>
        <v>#REF!</v>
      </c>
      <c r="H8" s="31" t="e">
        <f>+#REF!*#REF!</f>
        <v>#REF!</v>
      </c>
      <c r="I8" s="31" t="e">
        <f>+#REF!+#REF!</f>
        <v>#REF!</v>
      </c>
      <c r="J8" s="31" t="e">
        <f>+#REF!*#REF!</f>
        <v>#REF!</v>
      </c>
      <c r="K8" s="31" t="e">
        <f>+#REF!*#REF!</f>
        <v>#REF!</v>
      </c>
      <c r="L8" s="31" t="e">
        <f>+#REF!*#REF!</f>
        <v>#REF!</v>
      </c>
      <c r="M8" s="31" t="e">
        <f>+#REF!*#REF!</f>
        <v>#REF!</v>
      </c>
      <c r="N8" s="32" t="e">
        <f t="shared" si="0"/>
        <v>#REF!</v>
      </c>
    </row>
    <row r="9" spans="1:14" ht="23.25">
      <c r="A9" s="22" t="s">
        <v>7</v>
      </c>
      <c r="B9" s="30" t="e">
        <f>+#REF!*#REF!</f>
        <v>#REF!</v>
      </c>
      <c r="C9" s="30" t="e">
        <f>+#REF!*#REF!</f>
        <v>#REF!</v>
      </c>
      <c r="D9" s="30" t="e">
        <f>+#REF!*#REF!</f>
        <v>#REF!</v>
      </c>
      <c r="E9" s="31" t="e">
        <f>+#REF!*#REF!</f>
        <v>#REF!</v>
      </c>
      <c r="F9" s="31" t="e">
        <f>+#REF!*#REF!</f>
        <v>#REF!</v>
      </c>
      <c r="G9" s="31" t="e">
        <f>+#REF!*#REF!</f>
        <v>#REF!</v>
      </c>
      <c r="H9" s="31" t="e">
        <f>+#REF!*#REF!</f>
        <v>#REF!</v>
      </c>
      <c r="I9" s="31" t="e">
        <f>+#REF!+#REF!</f>
        <v>#REF!</v>
      </c>
      <c r="J9" s="31" t="e">
        <f>+#REF!*#REF!</f>
        <v>#REF!</v>
      </c>
      <c r="K9" s="31" t="e">
        <f>+#REF!*#REF!</f>
        <v>#REF!</v>
      </c>
      <c r="L9" s="31" t="e">
        <f>+#REF!*#REF!</f>
        <v>#REF!</v>
      </c>
      <c r="M9" s="31" t="e">
        <f>+#REF!*#REF!</f>
        <v>#REF!</v>
      </c>
      <c r="N9" s="32" t="e">
        <f t="shared" si="0"/>
        <v>#REF!</v>
      </c>
    </row>
    <row r="10" spans="1:14" ht="23.25">
      <c r="A10" s="22" t="s">
        <v>8</v>
      </c>
      <c r="B10" s="30" t="e">
        <f>+#REF!*#REF!</f>
        <v>#REF!</v>
      </c>
      <c r="C10" s="30" t="e">
        <f>+#REF!*#REF!</f>
        <v>#REF!</v>
      </c>
      <c r="D10" s="30" t="e">
        <f>+#REF!*#REF!</f>
        <v>#REF!</v>
      </c>
      <c r="E10" s="31" t="e">
        <f>+#REF!*#REF!</f>
        <v>#REF!</v>
      </c>
      <c r="F10" s="31" t="e">
        <f>+#REF!*#REF!</f>
        <v>#REF!</v>
      </c>
      <c r="G10" s="31" t="e">
        <f>+#REF!*#REF!</f>
        <v>#REF!</v>
      </c>
      <c r="H10" s="31" t="e">
        <f>+#REF!*#REF!</f>
        <v>#REF!</v>
      </c>
      <c r="I10" s="31" t="e">
        <f>+#REF!+#REF!</f>
        <v>#REF!</v>
      </c>
      <c r="J10" s="31" t="e">
        <f>+#REF!*#REF!</f>
        <v>#REF!</v>
      </c>
      <c r="K10" s="31" t="e">
        <f>+#REF!*#REF!</f>
        <v>#REF!</v>
      </c>
      <c r="L10" s="31" t="e">
        <f>+#REF!*#REF!</f>
        <v>#REF!</v>
      </c>
      <c r="M10" s="31" t="e">
        <f>+#REF!*#REF!</f>
        <v>#REF!</v>
      </c>
      <c r="N10" s="32" t="e">
        <f>SUM(B10:M10)</f>
        <v>#REF!</v>
      </c>
    </row>
    <row r="11" spans="1:14" ht="23.25">
      <c r="A11" s="22" t="s">
        <v>9</v>
      </c>
      <c r="B11" s="30" t="e">
        <f>+#REF!*#REF!</f>
        <v>#REF!</v>
      </c>
      <c r="C11" s="30" t="e">
        <f>+#REF!*#REF!</f>
        <v>#REF!</v>
      </c>
      <c r="D11" s="30" t="e">
        <f>+#REF!*#REF!</f>
        <v>#REF!</v>
      </c>
      <c r="E11" s="31" t="e">
        <f>+#REF!*#REF!</f>
        <v>#REF!</v>
      </c>
      <c r="F11" s="31" t="e">
        <f>+#REF!*#REF!</f>
        <v>#REF!</v>
      </c>
      <c r="G11" s="31" t="e">
        <f>+#REF!*#REF!</f>
        <v>#REF!</v>
      </c>
      <c r="H11" s="31" t="e">
        <f>+#REF!*#REF!</f>
        <v>#REF!</v>
      </c>
      <c r="I11" s="31" t="e">
        <f>+#REF!+#REF!</f>
        <v>#REF!</v>
      </c>
      <c r="J11" s="31" t="e">
        <f>+#REF!*#REF!</f>
        <v>#REF!</v>
      </c>
      <c r="K11" s="31" t="e">
        <f>+#REF!*#REF!</f>
        <v>#REF!</v>
      </c>
      <c r="L11" s="31" t="e">
        <f>+#REF!*#REF!</f>
        <v>#REF!</v>
      </c>
      <c r="M11" s="31" t="e">
        <f>+#REF!*#REF!</f>
        <v>#REF!</v>
      </c>
      <c r="N11" s="32" t="e">
        <f t="shared" si="0"/>
        <v>#REF!</v>
      </c>
    </row>
    <row r="12" spans="1:14" ht="23.25">
      <c r="A12" s="22" t="s">
        <v>10</v>
      </c>
      <c r="B12" s="30" t="e">
        <f>+#REF!*#REF!</f>
        <v>#REF!</v>
      </c>
      <c r="C12" s="30" t="e">
        <f>+#REF!*#REF!</f>
        <v>#REF!</v>
      </c>
      <c r="D12" s="30" t="e">
        <f>+#REF!*#REF!</f>
        <v>#REF!</v>
      </c>
      <c r="E12" s="31" t="e">
        <f>+#REF!*#REF!</f>
        <v>#REF!</v>
      </c>
      <c r="F12" s="31" t="e">
        <f>+#REF!*#REF!</f>
        <v>#REF!</v>
      </c>
      <c r="G12" s="31" t="e">
        <f>+#REF!*#REF!</f>
        <v>#REF!</v>
      </c>
      <c r="H12" s="31" t="e">
        <f>+#REF!*#REF!</f>
        <v>#REF!</v>
      </c>
      <c r="I12" s="31" t="e">
        <f>+#REF!+#REF!</f>
        <v>#REF!</v>
      </c>
      <c r="J12" s="31" t="e">
        <f>+#REF!*#REF!</f>
        <v>#REF!</v>
      </c>
      <c r="K12" s="31" t="e">
        <f>+#REF!*#REF!</f>
        <v>#REF!</v>
      </c>
      <c r="L12" s="31" t="e">
        <f>+#REF!*#REF!</f>
        <v>#REF!</v>
      </c>
      <c r="M12" s="31" t="e">
        <f>+#REF!*#REF!</f>
        <v>#REF!</v>
      </c>
      <c r="N12" s="32" t="e">
        <f>SUM(B12:M12)</f>
        <v>#REF!</v>
      </c>
    </row>
    <row r="13" spans="1:14" ht="23.25">
      <c r="A13" s="22" t="s">
        <v>11</v>
      </c>
      <c r="B13" s="30" t="e">
        <f>+#REF!*#REF!</f>
        <v>#REF!</v>
      </c>
      <c r="C13" s="30" t="e">
        <f>+#REF!*#REF!</f>
        <v>#REF!</v>
      </c>
      <c r="D13" s="30" t="e">
        <f>+#REF!*#REF!</f>
        <v>#REF!</v>
      </c>
      <c r="E13" s="31" t="e">
        <f>+#REF!*#REF!</f>
        <v>#REF!</v>
      </c>
      <c r="F13" s="31" t="e">
        <f>+#REF!*#REF!</f>
        <v>#REF!</v>
      </c>
      <c r="G13" s="31" t="e">
        <f>+#REF!*#REF!</f>
        <v>#REF!</v>
      </c>
      <c r="H13" s="31" t="e">
        <f>+#REF!*#REF!</f>
        <v>#REF!</v>
      </c>
      <c r="I13" s="31" t="e">
        <f>+#REF!+#REF!</f>
        <v>#REF!</v>
      </c>
      <c r="J13" s="31" t="e">
        <f>+#REF!*#REF!</f>
        <v>#REF!</v>
      </c>
      <c r="K13" s="31" t="e">
        <f>+#REF!*#REF!</f>
        <v>#REF!</v>
      </c>
      <c r="L13" s="31" t="e">
        <f>+#REF!*#REF!</f>
        <v>#REF!</v>
      </c>
      <c r="M13" s="31" t="e">
        <f>+#REF!*#REF!</f>
        <v>#REF!</v>
      </c>
      <c r="N13" s="32" t="e">
        <f t="shared" si="0"/>
        <v>#REF!</v>
      </c>
    </row>
    <row r="14" spans="1:14" ht="23.25">
      <c r="A14" s="22" t="s">
        <v>12</v>
      </c>
      <c r="B14" s="30" t="e">
        <f>+#REF!*#REF!</f>
        <v>#REF!</v>
      </c>
      <c r="C14" s="30" t="e">
        <f>+#REF!*#REF!</f>
        <v>#REF!</v>
      </c>
      <c r="D14" s="30" t="e">
        <f>+#REF!*#REF!</f>
        <v>#REF!</v>
      </c>
      <c r="E14" s="31" t="e">
        <f>+#REF!*#REF!</f>
        <v>#REF!</v>
      </c>
      <c r="F14" s="31" t="e">
        <f>+#REF!*#REF!</f>
        <v>#REF!</v>
      </c>
      <c r="G14" s="31" t="e">
        <f>+#REF!*#REF!</f>
        <v>#REF!</v>
      </c>
      <c r="H14" s="31" t="e">
        <f>+#REF!*#REF!</f>
        <v>#REF!</v>
      </c>
      <c r="I14" s="31" t="e">
        <f>+#REF!+#REF!</f>
        <v>#REF!</v>
      </c>
      <c r="J14" s="31" t="e">
        <f>+#REF!*#REF!</f>
        <v>#REF!</v>
      </c>
      <c r="K14" s="31" t="e">
        <f>+#REF!*#REF!</f>
        <v>#REF!</v>
      </c>
      <c r="L14" s="31" t="e">
        <f>+#REF!*#REF!</f>
        <v>#REF!</v>
      </c>
      <c r="M14" s="31" t="e">
        <f>+#REF!*#REF!</f>
        <v>#REF!</v>
      </c>
      <c r="N14" s="32" t="e">
        <f t="shared" si="0"/>
        <v>#REF!</v>
      </c>
    </row>
    <row r="15" spans="1:14" ht="23.25">
      <c r="A15" s="22" t="s">
        <v>13</v>
      </c>
      <c r="B15" s="30" t="e">
        <f>+#REF!*#REF!</f>
        <v>#REF!</v>
      </c>
      <c r="C15" s="30" t="e">
        <f>+#REF!*#REF!</f>
        <v>#REF!</v>
      </c>
      <c r="D15" s="30" t="e">
        <f>+#REF!*#REF!</f>
        <v>#REF!</v>
      </c>
      <c r="E15" s="31" t="e">
        <f>+#REF!*#REF!</f>
        <v>#REF!</v>
      </c>
      <c r="F15" s="31" t="e">
        <f>+#REF!*#REF!</f>
        <v>#REF!</v>
      </c>
      <c r="G15" s="31" t="e">
        <f>+#REF!*#REF!</f>
        <v>#REF!</v>
      </c>
      <c r="H15" s="31" t="e">
        <f>+#REF!*#REF!</f>
        <v>#REF!</v>
      </c>
      <c r="I15" s="31" t="e">
        <f>+#REF!+#REF!</f>
        <v>#REF!</v>
      </c>
      <c r="J15" s="31" t="e">
        <f>+#REF!*#REF!</f>
        <v>#REF!</v>
      </c>
      <c r="K15" s="31" t="e">
        <f>+#REF!*#REF!</f>
        <v>#REF!</v>
      </c>
      <c r="L15" s="31" t="e">
        <f>+#REF!*#REF!</f>
        <v>#REF!</v>
      </c>
      <c r="M15" s="31" t="e">
        <f>+#REF!*#REF!</f>
        <v>#REF!</v>
      </c>
      <c r="N15" s="32" t="e">
        <f>SUM(B15:M15)</f>
        <v>#REF!</v>
      </c>
    </row>
    <row r="16" spans="1:14" ht="23.25">
      <c r="A16" s="22" t="s">
        <v>14</v>
      </c>
      <c r="B16" s="30" t="e">
        <f>+#REF!*#REF!</f>
        <v>#REF!</v>
      </c>
      <c r="C16" s="30" t="e">
        <f>+#REF!*#REF!</f>
        <v>#REF!</v>
      </c>
      <c r="D16" s="30" t="e">
        <f>+#REF!*#REF!</f>
        <v>#REF!</v>
      </c>
      <c r="E16" s="31" t="e">
        <f>+#REF!*#REF!</f>
        <v>#REF!</v>
      </c>
      <c r="F16" s="31" t="e">
        <f>+#REF!*#REF!</f>
        <v>#REF!</v>
      </c>
      <c r="G16" s="31" t="e">
        <f>+#REF!*#REF!</f>
        <v>#REF!</v>
      </c>
      <c r="H16" s="31" t="e">
        <f>+#REF!*#REF!</f>
        <v>#REF!</v>
      </c>
      <c r="I16" s="31" t="e">
        <f>+#REF!+#REF!</f>
        <v>#REF!</v>
      </c>
      <c r="J16" s="31" t="e">
        <f>+#REF!*#REF!</f>
        <v>#REF!</v>
      </c>
      <c r="K16" s="31" t="e">
        <f>+#REF!*#REF!</f>
        <v>#REF!</v>
      </c>
      <c r="L16" s="31" t="e">
        <f>+#REF!*#REF!</f>
        <v>#REF!</v>
      </c>
      <c r="M16" s="31" t="e">
        <f>+#REF!*#REF!</f>
        <v>#REF!</v>
      </c>
      <c r="N16" s="32" t="e">
        <f t="shared" si="0"/>
        <v>#REF!</v>
      </c>
    </row>
    <row r="17" spans="1:14" ht="23.25">
      <c r="A17" s="22" t="s">
        <v>15</v>
      </c>
      <c r="B17" s="30" t="e">
        <f>+#REF!*#REF!</f>
        <v>#REF!</v>
      </c>
      <c r="C17" s="30" t="e">
        <f>+#REF!*#REF!</f>
        <v>#REF!</v>
      </c>
      <c r="D17" s="30" t="e">
        <f>+#REF!*#REF!</f>
        <v>#REF!</v>
      </c>
      <c r="E17" s="31" t="e">
        <f>+#REF!*#REF!</f>
        <v>#REF!</v>
      </c>
      <c r="F17" s="31" t="e">
        <f>+#REF!*#REF!</f>
        <v>#REF!</v>
      </c>
      <c r="G17" s="31" t="e">
        <f>+#REF!*#REF!</f>
        <v>#REF!</v>
      </c>
      <c r="H17" s="31" t="e">
        <f>+#REF!*#REF!</f>
        <v>#REF!</v>
      </c>
      <c r="I17" s="31" t="e">
        <f>+#REF!+#REF!</f>
        <v>#REF!</v>
      </c>
      <c r="J17" s="31" t="e">
        <f>+#REF!*#REF!</f>
        <v>#REF!</v>
      </c>
      <c r="K17" s="31" t="e">
        <f>+#REF!*#REF!</f>
        <v>#REF!</v>
      </c>
      <c r="L17" s="31" t="e">
        <f>+#REF!*#REF!</f>
        <v>#REF!</v>
      </c>
      <c r="M17" s="31" t="e">
        <f>+#REF!*#REF!</f>
        <v>#REF!</v>
      </c>
      <c r="N17" s="32" t="e">
        <f t="shared" si="0"/>
        <v>#REF!</v>
      </c>
    </row>
  </sheetData>
  <pageMargins left="0.31496062992125984" right="0.31496062992125984" top="0.74803149606299213" bottom="0.74803149606299213" header="0.31496062992125984" footer="0.31496062992125984"/>
  <pageSetup paperSize="9" scale="82" orientation="landscape" horizontalDpi="3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zoomScale="60" zoomScaleNormal="60" workbookViewId="0">
      <selection activeCell="T13" sqref="T13:V13"/>
    </sheetView>
  </sheetViews>
  <sheetFormatPr defaultRowHeight="12.75"/>
  <cols>
    <col min="3" max="3" width="36.7109375" bestFit="1" customWidth="1"/>
    <col min="5" max="5" width="10" customWidth="1"/>
    <col min="8" max="11" width="0" hidden="1" customWidth="1"/>
    <col min="12" max="12" width="0" style="172" hidden="1" customWidth="1"/>
    <col min="17" max="17" width="15" hidden="1" customWidth="1"/>
    <col min="18" max="18" width="13.7109375" hidden="1" customWidth="1"/>
    <col min="19" max="19" width="9.140625" hidden="1" customWidth="1"/>
    <col min="20" max="20" width="9.140625" customWidth="1"/>
    <col min="21" max="21" width="13.5703125" hidden="1" customWidth="1"/>
    <col min="23" max="27" width="9.140625" hidden="1" customWidth="1"/>
  </cols>
  <sheetData>
    <row r="1" spans="1:30" ht="22.5">
      <c r="A1" s="301" t="s">
        <v>377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2" spans="1:30">
      <c r="M2" t="s">
        <v>347</v>
      </c>
    </row>
    <row r="3" spans="1:30" ht="13.5" thickBot="1">
      <c r="AB3">
        <v>356</v>
      </c>
    </row>
    <row r="4" spans="1:30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8" t="s">
        <v>18</v>
      </c>
      <c r="H4" s="58" t="s">
        <v>96</v>
      </c>
      <c r="I4" s="58" t="s">
        <v>106</v>
      </c>
      <c r="J4" s="64" t="s">
        <v>134</v>
      </c>
      <c r="K4" s="58" t="s">
        <v>114</v>
      </c>
      <c r="L4" s="173" t="s">
        <v>320</v>
      </c>
      <c r="M4" s="58" t="s">
        <v>115</v>
      </c>
      <c r="N4" s="58" t="s">
        <v>97</v>
      </c>
      <c r="O4" s="58" t="s">
        <v>98</v>
      </c>
      <c r="P4" s="58" t="s">
        <v>99</v>
      </c>
      <c r="Q4" s="58" t="s">
        <v>100</v>
      </c>
      <c r="R4" s="58" t="s">
        <v>117</v>
      </c>
      <c r="S4" s="58" t="s">
        <v>101</v>
      </c>
      <c r="T4" s="58" t="s">
        <v>140</v>
      </c>
      <c r="U4" s="58" t="s">
        <v>141</v>
      </c>
      <c r="V4" s="58" t="s">
        <v>102</v>
      </c>
      <c r="W4" s="60" t="s">
        <v>103</v>
      </c>
      <c r="X4" s="64" t="s">
        <v>136</v>
      </c>
      <c r="Y4" s="64" t="s">
        <v>137</v>
      </c>
      <c r="Z4" s="58" t="s">
        <v>138</v>
      </c>
      <c r="AA4" s="58" t="s">
        <v>139</v>
      </c>
      <c r="AB4" s="57" t="s">
        <v>91</v>
      </c>
      <c r="AC4" s="57" t="s">
        <v>113</v>
      </c>
      <c r="AD4" s="183" t="s">
        <v>334</v>
      </c>
    </row>
    <row r="5" spans="1:30" ht="38.25" thickBot="1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 s="51">
        <v>27622</v>
      </c>
      <c r="H5" s="51">
        <v>26139</v>
      </c>
      <c r="I5" s="51">
        <v>1375</v>
      </c>
      <c r="J5" s="51">
        <v>4.8525</v>
      </c>
      <c r="K5" s="51">
        <v>0</v>
      </c>
      <c r="L5" s="174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26139</v>
      </c>
      <c r="S5" s="51"/>
      <c r="T5" s="51"/>
      <c r="U5" s="51"/>
      <c r="V5" s="51"/>
      <c r="W5" s="51"/>
      <c r="X5" s="51">
        <v>0</v>
      </c>
      <c r="Y5" s="51">
        <v>0</v>
      </c>
      <c r="Z5" s="51">
        <v>0</v>
      </c>
      <c r="AA5" s="51">
        <v>0</v>
      </c>
      <c r="AB5" s="67">
        <f>+(Q5*100)/(F5*$AB$3)</f>
        <v>0</v>
      </c>
      <c r="AC5" s="52">
        <f t="shared" ref="AC5:AC20" si="0">+H5/F5</f>
        <v>49.693916349809889</v>
      </c>
      <c r="AD5" s="184" t="s">
        <v>335</v>
      </c>
    </row>
    <row r="6" spans="1:30" ht="38.25" thickBot="1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11446</v>
      </c>
      <c r="H6" s="51">
        <v>11039</v>
      </c>
      <c r="I6" s="51">
        <v>481</v>
      </c>
      <c r="J6" s="51">
        <v>4.2023000000000001</v>
      </c>
      <c r="K6" s="51">
        <v>4293</v>
      </c>
      <c r="L6" s="174">
        <v>2602</v>
      </c>
      <c r="M6" s="51">
        <v>4293</v>
      </c>
      <c r="N6" s="51">
        <v>2602</v>
      </c>
      <c r="O6" s="51">
        <v>2905</v>
      </c>
      <c r="P6" s="51">
        <v>520</v>
      </c>
      <c r="Q6" s="51">
        <v>1126</v>
      </c>
      <c r="R6" s="51">
        <v>11039</v>
      </c>
      <c r="S6" s="51">
        <v>18.586400000000001</v>
      </c>
      <c r="T6" s="188">
        <v>1.623834E-3</v>
      </c>
      <c r="U6" s="188">
        <v>14612.346600000001</v>
      </c>
      <c r="V6" s="188">
        <v>1.2766334610000001</v>
      </c>
      <c r="W6" s="51">
        <v>0.99939999999999996</v>
      </c>
      <c r="X6" s="51">
        <v>7023</v>
      </c>
      <c r="Y6" s="51">
        <v>0.61360000000000003</v>
      </c>
      <c r="Z6" s="51">
        <v>4423</v>
      </c>
      <c r="AA6" s="51">
        <v>0.38640000000000002</v>
      </c>
      <c r="AB6" s="67">
        <f>+(Q6*100)/(F6*$AB$3)</f>
        <v>1.5658026476804985</v>
      </c>
      <c r="AC6" s="52">
        <f t="shared" si="0"/>
        <v>54.648514851485146</v>
      </c>
      <c r="AD6" s="185" t="s">
        <v>336</v>
      </c>
    </row>
    <row r="7" spans="1:30" ht="38.25" thickBot="1">
      <c r="A7" s="50">
        <v>3</v>
      </c>
      <c r="B7" s="50">
        <v>10768</v>
      </c>
      <c r="C7" s="2" t="s">
        <v>16</v>
      </c>
      <c r="D7" s="51" t="s">
        <v>107</v>
      </c>
      <c r="E7" s="51">
        <v>30</v>
      </c>
      <c r="F7" s="51">
        <v>30</v>
      </c>
      <c r="G7" s="51">
        <v>2831</v>
      </c>
      <c r="H7" s="51">
        <v>2704</v>
      </c>
      <c r="I7" s="51">
        <v>36</v>
      </c>
      <c r="J7" s="51">
        <v>1.2716000000000001</v>
      </c>
      <c r="K7" s="51">
        <v>1514</v>
      </c>
      <c r="L7" s="174">
        <v>875</v>
      </c>
      <c r="M7" s="51">
        <v>1514</v>
      </c>
      <c r="N7" s="51">
        <v>875</v>
      </c>
      <c r="O7" s="51">
        <v>358</v>
      </c>
      <c r="P7" s="51">
        <v>46</v>
      </c>
      <c r="Q7" s="51">
        <v>38</v>
      </c>
      <c r="R7" s="51">
        <v>2704</v>
      </c>
      <c r="S7" s="51">
        <v>1110.3767</v>
      </c>
      <c r="T7" s="188">
        <v>0.392220664</v>
      </c>
      <c r="U7" s="188">
        <v>1826.2899</v>
      </c>
      <c r="V7" s="188">
        <v>0.64510416800000003</v>
      </c>
      <c r="W7" s="51">
        <v>0.65310000000000001</v>
      </c>
      <c r="X7" s="51">
        <v>289</v>
      </c>
      <c r="Y7" s="51">
        <v>0.1021</v>
      </c>
      <c r="Z7" s="51">
        <v>2542</v>
      </c>
      <c r="AA7" s="51">
        <v>0.89790000000000003</v>
      </c>
      <c r="AB7" s="67">
        <f t="shared" ref="AB7:AB20" si="1">+(Q7*100)/(F7*$AB$3)</f>
        <v>0.35580524344569286</v>
      </c>
      <c r="AC7" s="52">
        <f t="shared" si="0"/>
        <v>90.13333333333334</v>
      </c>
      <c r="AD7" s="185" t="s">
        <v>337</v>
      </c>
    </row>
    <row r="8" spans="1:30" ht="38.25" thickBot="1">
      <c r="A8" s="50">
        <v>4</v>
      </c>
      <c r="B8" s="50">
        <v>10769</v>
      </c>
      <c r="C8" s="2" t="s">
        <v>120</v>
      </c>
      <c r="D8" s="51" t="s">
        <v>107</v>
      </c>
      <c r="E8" s="51">
        <v>60</v>
      </c>
      <c r="F8" s="51">
        <v>36</v>
      </c>
      <c r="G8" s="51">
        <v>2441</v>
      </c>
      <c r="H8" s="51">
        <v>2378</v>
      </c>
      <c r="I8" s="51">
        <v>29</v>
      </c>
      <c r="J8" s="51">
        <v>1.1879999999999999</v>
      </c>
      <c r="K8" s="51">
        <v>1351</v>
      </c>
      <c r="L8" s="174">
        <v>695</v>
      </c>
      <c r="M8" s="51">
        <v>1351</v>
      </c>
      <c r="N8" s="51">
        <v>695</v>
      </c>
      <c r="O8" s="51">
        <v>312</v>
      </c>
      <c r="P8" s="51">
        <v>34</v>
      </c>
      <c r="Q8" s="51">
        <v>49</v>
      </c>
      <c r="R8" s="51">
        <v>2378</v>
      </c>
      <c r="S8" s="51">
        <v>697.24839999999995</v>
      </c>
      <c r="T8" s="188">
        <v>0.285640475</v>
      </c>
      <c r="U8" s="188">
        <v>1551.5632000000001</v>
      </c>
      <c r="V8" s="188">
        <v>0.63562605500000002</v>
      </c>
      <c r="W8" s="51">
        <v>0.76849999999999996</v>
      </c>
      <c r="X8" s="51">
        <v>483</v>
      </c>
      <c r="Y8" s="51">
        <v>0.19789999999999999</v>
      </c>
      <c r="Z8" s="51">
        <v>1958</v>
      </c>
      <c r="AA8" s="51">
        <v>0.80210000000000004</v>
      </c>
      <c r="AB8" s="67">
        <f t="shared" si="1"/>
        <v>0.38233458177278401</v>
      </c>
      <c r="AC8" s="52">
        <f t="shared" si="0"/>
        <v>66.055555555555557</v>
      </c>
      <c r="AD8" s="186" t="s">
        <v>337</v>
      </c>
    </row>
    <row r="9" spans="1:30" ht="38.25" thickBot="1">
      <c r="A9" s="50">
        <v>5</v>
      </c>
      <c r="B9" s="50">
        <v>10770</v>
      </c>
      <c r="C9" s="2" t="s">
        <v>121</v>
      </c>
      <c r="D9" s="51" t="s">
        <v>107</v>
      </c>
      <c r="E9" s="51">
        <v>30</v>
      </c>
      <c r="F9" s="51">
        <v>36</v>
      </c>
      <c r="G9" s="51">
        <v>2081</v>
      </c>
      <c r="H9" s="51">
        <v>2035</v>
      </c>
      <c r="I9" s="51">
        <v>18</v>
      </c>
      <c r="J9" s="51">
        <v>0.86499999999999999</v>
      </c>
      <c r="K9" s="51">
        <v>1195</v>
      </c>
      <c r="L9" s="174">
        <v>664</v>
      </c>
      <c r="M9" s="51">
        <v>1195</v>
      </c>
      <c r="N9" s="51">
        <v>664</v>
      </c>
      <c r="O9" s="51">
        <v>183</v>
      </c>
      <c r="P9" s="51">
        <v>18</v>
      </c>
      <c r="Q9" s="51">
        <v>21</v>
      </c>
      <c r="R9" s="51">
        <v>2035</v>
      </c>
      <c r="S9" s="51">
        <v>1082.9091000000001</v>
      </c>
      <c r="T9" s="188">
        <v>0.52037919300000002</v>
      </c>
      <c r="U9" s="188">
        <v>1178.7673</v>
      </c>
      <c r="V9" s="188">
        <v>0.56644271999999996</v>
      </c>
      <c r="W9" s="51">
        <v>0.56130000000000002</v>
      </c>
      <c r="X9" s="51">
        <v>87</v>
      </c>
      <c r="Y9" s="51">
        <v>4.1799999999999997E-2</v>
      </c>
      <c r="Z9" s="51">
        <v>1994</v>
      </c>
      <c r="AA9" s="51">
        <v>0.95820000000000005</v>
      </c>
      <c r="AB9" s="67">
        <f t="shared" si="1"/>
        <v>0.16385767790262173</v>
      </c>
      <c r="AC9" s="52">
        <f t="shared" si="0"/>
        <v>56.527777777777779</v>
      </c>
      <c r="AD9" s="186" t="s">
        <v>337</v>
      </c>
    </row>
    <row r="10" spans="1:30" ht="38.25" thickBot="1">
      <c r="A10" s="50">
        <v>6</v>
      </c>
      <c r="B10" s="50">
        <v>10771</v>
      </c>
      <c r="C10" s="2" t="s">
        <v>122</v>
      </c>
      <c r="D10" s="51" t="s">
        <v>107</v>
      </c>
      <c r="E10" s="51">
        <v>30</v>
      </c>
      <c r="F10" s="51">
        <v>28</v>
      </c>
      <c r="G10" s="51">
        <v>1378</v>
      </c>
      <c r="H10" s="51">
        <v>1358</v>
      </c>
      <c r="I10" s="51">
        <v>15</v>
      </c>
      <c r="J10" s="51">
        <v>1.0885</v>
      </c>
      <c r="K10" s="51">
        <v>768</v>
      </c>
      <c r="L10" s="174">
        <v>440</v>
      </c>
      <c r="M10" s="51">
        <v>768</v>
      </c>
      <c r="N10" s="51">
        <v>440</v>
      </c>
      <c r="O10" s="51">
        <v>136</v>
      </c>
      <c r="P10" s="51">
        <v>14</v>
      </c>
      <c r="Q10" s="51">
        <v>20</v>
      </c>
      <c r="R10" s="51">
        <v>1358</v>
      </c>
      <c r="S10" s="51">
        <v>30.8384</v>
      </c>
      <c r="T10" s="188">
        <v>2.2379099999999999E-2</v>
      </c>
      <c r="U10" s="188">
        <v>804.29229999999995</v>
      </c>
      <c r="V10" s="188">
        <v>0.583666401</v>
      </c>
      <c r="W10" s="51">
        <v>0.98480000000000001</v>
      </c>
      <c r="X10" s="51">
        <v>129</v>
      </c>
      <c r="Y10" s="51">
        <v>9.3600000000000003E-2</v>
      </c>
      <c r="Z10" s="51">
        <v>1249</v>
      </c>
      <c r="AA10" s="51">
        <v>0.90639999999999998</v>
      </c>
      <c r="AB10" s="67">
        <f t="shared" si="1"/>
        <v>0.20064205457463885</v>
      </c>
      <c r="AC10" s="52">
        <f t="shared" si="0"/>
        <v>48.5</v>
      </c>
      <c r="AD10" s="186" t="s">
        <v>337</v>
      </c>
    </row>
    <row r="11" spans="1:30" ht="38.25" thickBot="1">
      <c r="A11" s="50">
        <v>7</v>
      </c>
      <c r="B11" s="50">
        <v>10772</v>
      </c>
      <c r="C11" s="2" t="s">
        <v>123</v>
      </c>
      <c r="D11" s="51" t="s">
        <v>111</v>
      </c>
      <c r="E11" s="51">
        <v>60</v>
      </c>
      <c r="F11" s="51">
        <v>40</v>
      </c>
      <c r="G11" s="51">
        <v>4256</v>
      </c>
      <c r="H11" s="51">
        <v>3989</v>
      </c>
      <c r="I11" s="51">
        <v>26</v>
      </c>
      <c r="J11" s="51">
        <v>0.6109</v>
      </c>
      <c r="K11" s="51">
        <v>2274</v>
      </c>
      <c r="L11" s="174">
        <v>1295</v>
      </c>
      <c r="M11" s="51">
        <v>2274</v>
      </c>
      <c r="N11" s="51">
        <v>1295</v>
      </c>
      <c r="O11" s="51">
        <v>534</v>
      </c>
      <c r="P11" s="51">
        <v>63</v>
      </c>
      <c r="Q11" s="51">
        <v>90</v>
      </c>
      <c r="R11" s="51">
        <v>3989</v>
      </c>
      <c r="S11" s="51">
        <v>2202.2366999999999</v>
      </c>
      <c r="T11" s="188">
        <v>0.51744283400000002</v>
      </c>
      <c r="U11" s="188">
        <v>2788.5542</v>
      </c>
      <c r="V11" s="188">
        <v>0.65520540400000005</v>
      </c>
      <c r="W11" s="51">
        <v>0.56179999999999997</v>
      </c>
      <c r="X11" s="51">
        <v>2930</v>
      </c>
      <c r="Y11" s="51">
        <v>0.68840000000000001</v>
      </c>
      <c r="Z11" s="51">
        <v>1326</v>
      </c>
      <c r="AA11" s="51">
        <v>0.31159999999999999</v>
      </c>
      <c r="AB11" s="67">
        <f t="shared" si="1"/>
        <v>0.6320224719101124</v>
      </c>
      <c r="AC11" s="52">
        <f t="shared" si="0"/>
        <v>99.724999999999994</v>
      </c>
      <c r="AD11" s="185" t="s">
        <v>338</v>
      </c>
    </row>
    <row r="12" spans="1:30" ht="38.25" thickBot="1">
      <c r="A12" s="50">
        <v>8</v>
      </c>
      <c r="B12" s="50">
        <v>10773</v>
      </c>
      <c r="C12" s="2" t="s">
        <v>124</v>
      </c>
      <c r="D12" s="51" t="s">
        <v>107</v>
      </c>
      <c r="E12" s="51">
        <v>30</v>
      </c>
      <c r="F12" s="51">
        <v>36</v>
      </c>
      <c r="G12" s="51">
        <v>2209</v>
      </c>
      <c r="H12" s="51">
        <v>2143</v>
      </c>
      <c r="I12" s="51">
        <v>29</v>
      </c>
      <c r="J12" s="51">
        <v>1.3128</v>
      </c>
      <c r="K12" s="51">
        <v>1193</v>
      </c>
      <c r="L12" s="174">
        <v>664</v>
      </c>
      <c r="M12" s="51">
        <v>1193</v>
      </c>
      <c r="N12" s="51">
        <v>664</v>
      </c>
      <c r="O12" s="51">
        <v>261</v>
      </c>
      <c r="P12" s="51">
        <v>45</v>
      </c>
      <c r="Q12" s="51">
        <v>46</v>
      </c>
      <c r="R12" s="51">
        <v>2143</v>
      </c>
      <c r="S12" s="51">
        <v>1424.1425999999999</v>
      </c>
      <c r="T12" s="188">
        <v>0.64470013599999998</v>
      </c>
      <c r="U12" s="188">
        <v>1419.5062</v>
      </c>
      <c r="V12" s="188">
        <v>0.64260126799999995</v>
      </c>
      <c r="W12" s="51">
        <v>0.45950000000000002</v>
      </c>
      <c r="X12" s="51">
        <v>445</v>
      </c>
      <c r="Y12" s="51">
        <v>0.2014</v>
      </c>
      <c r="Z12" s="51">
        <v>1764</v>
      </c>
      <c r="AA12" s="51">
        <v>0.79859999999999998</v>
      </c>
      <c r="AB12" s="67">
        <f t="shared" si="1"/>
        <v>0.35892634207240948</v>
      </c>
      <c r="AC12" s="52">
        <f t="shared" si="0"/>
        <v>59.527777777777779</v>
      </c>
      <c r="AD12" s="186" t="s">
        <v>337</v>
      </c>
    </row>
    <row r="13" spans="1:30" ht="38.25" thickBot="1">
      <c r="A13" s="261">
        <v>9</v>
      </c>
      <c r="B13" s="261">
        <v>10774</v>
      </c>
      <c r="C13" s="262" t="s">
        <v>8</v>
      </c>
      <c r="D13" s="68" t="s">
        <v>107</v>
      </c>
      <c r="E13" s="68">
        <v>30</v>
      </c>
      <c r="F13" s="68">
        <v>30</v>
      </c>
      <c r="G13" s="68">
        <v>2289</v>
      </c>
      <c r="H13" s="68">
        <v>2249</v>
      </c>
      <c r="I13" s="68">
        <v>29</v>
      </c>
      <c r="J13" s="68">
        <v>1.2668999999999999</v>
      </c>
      <c r="K13" s="68">
        <v>1341</v>
      </c>
      <c r="L13" s="263">
        <v>645</v>
      </c>
      <c r="M13" s="68">
        <v>1341</v>
      </c>
      <c r="N13" s="68">
        <v>645</v>
      </c>
      <c r="O13" s="68">
        <v>244</v>
      </c>
      <c r="P13" s="68">
        <v>24</v>
      </c>
      <c r="Q13" s="68">
        <v>35</v>
      </c>
      <c r="R13" s="68">
        <v>2249</v>
      </c>
      <c r="S13" s="68">
        <v>483.99489999999997</v>
      </c>
      <c r="T13" s="264">
        <v>0.21144381800000001</v>
      </c>
      <c r="U13" s="264">
        <v>1374.8052</v>
      </c>
      <c r="V13" s="264">
        <v>0.60061389300000001</v>
      </c>
      <c r="W13" s="68">
        <v>0.84099999999999997</v>
      </c>
      <c r="X13" s="68">
        <v>353</v>
      </c>
      <c r="Y13" s="68">
        <v>0.1542</v>
      </c>
      <c r="Z13" s="68">
        <v>1936</v>
      </c>
      <c r="AA13" s="68">
        <v>0.8458</v>
      </c>
      <c r="AB13" s="265">
        <f t="shared" si="1"/>
        <v>0.32771535580524347</v>
      </c>
      <c r="AC13" s="266">
        <f t="shared" si="0"/>
        <v>74.966666666666669</v>
      </c>
      <c r="AD13" s="267" t="s">
        <v>337</v>
      </c>
    </row>
    <row r="14" spans="1:30" ht="38.25" thickBot="1">
      <c r="A14" s="50">
        <v>10</v>
      </c>
      <c r="B14" s="50">
        <v>10775</v>
      </c>
      <c r="C14" s="2" t="s">
        <v>125</v>
      </c>
      <c r="D14" s="51" t="s">
        <v>107</v>
      </c>
      <c r="E14" s="51">
        <v>30</v>
      </c>
      <c r="F14" s="51">
        <v>46</v>
      </c>
      <c r="G14" s="51">
        <v>3078</v>
      </c>
      <c r="H14" s="51">
        <v>2977</v>
      </c>
      <c r="I14" s="51">
        <v>17</v>
      </c>
      <c r="J14" s="51">
        <v>0.55230000000000001</v>
      </c>
      <c r="K14" s="51">
        <v>1648</v>
      </c>
      <c r="L14" s="174">
        <v>962</v>
      </c>
      <c r="M14" s="51">
        <v>1648</v>
      </c>
      <c r="N14" s="51">
        <v>962</v>
      </c>
      <c r="O14" s="51">
        <v>371</v>
      </c>
      <c r="P14" s="51">
        <v>40</v>
      </c>
      <c r="Q14" s="51">
        <v>57</v>
      </c>
      <c r="R14" s="51">
        <v>2977</v>
      </c>
      <c r="S14" s="51">
        <v>1870.0597</v>
      </c>
      <c r="T14" s="188">
        <v>0.60755675799999997</v>
      </c>
      <c r="U14" s="188">
        <v>1976.9981</v>
      </c>
      <c r="V14" s="188">
        <v>0.64229957800000004</v>
      </c>
      <c r="W14" s="51">
        <v>0.47370000000000001</v>
      </c>
      <c r="X14" s="51">
        <v>584</v>
      </c>
      <c r="Y14" s="51">
        <v>0.18970000000000001</v>
      </c>
      <c r="Z14" s="51">
        <v>2494</v>
      </c>
      <c r="AA14" s="51">
        <v>0.81030000000000002</v>
      </c>
      <c r="AB14" s="67">
        <f t="shared" si="1"/>
        <v>0.34807034684904736</v>
      </c>
      <c r="AC14" s="52">
        <f t="shared" si="0"/>
        <v>64.717391304347828</v>
      </c>
      <c r="AD14" s="186" t="s">
        <v>337</v>
      </c>
    </row>
    <row r="15" spans="1:30" ht="38.25" thickBot="1">
      <c r="A15" s="50">
        <v>11</v>
      </c>
      <c r="B15" s="50">
        <v>10776</v>
      </c>
      <c r="C15" s="2" t="s">
        <v>10</v>
      </c>
      <c r="D15" s="51" t="s">
        <v>107</v>
      </c>
      <c r="E15" s="51">
        <v>60</v>
      </c>
      <c r="F15" s="51">
        <v>30</v>
      </c>
      <c r="G15" s="51">
        <v>1943</v>
      </c>
      <c r="H15" s="51">
        <v>1878</v>
      </c>
      <c r="I15" s="51">
        <v>7</v>
      </c>
      <c r="J15" s="51">
        <v>0.36030000000000001</v>
      </c>
      <c r="K15" s="51">
        <v>1079</v>
      </c>
      <c r="L15" s="174">
        <v>600</v>
      </c>
      <c r="M15" s="51">
        <v>1079</v>
      </c>
      <c r="N15" s="51">
        <v>600</v>
      </c>
      <c r="O15" s="51">
        <v>204</v>
      </c>
      <c r="P15" s="51">
        <v>29</v>
      </c>
      <c r="Q15" s="51">
        <v>31</v>
      </c>
      <c r="R15" s="51">
        <v>1878</v>
      </c>
      <c r="S15" s="51">
        <v>1158.9328</v>
      </c>
      <c r="T15" s="188">
        <v>0.596465672</v>
      </c>
      <c r="U15" s="188">
        <v>1184.0790999999999</v>
      </c>
      <c r="V15" s="188">
        <v>0.60940766899999999</v>
      </c>
      <c r="W15" s="51">
        <v>0.47089999999999999</v>
      </c>
      <c r="X15" s="51">
        <v>329</v>
      </c>
      <c r="Y15" s="51">
        <v>0.16930000000000001</v>
      </c>
      <c r="Z15" s="51">
        <v>1614</v>
      </c>
      <c r="AA15" s="51">
        <v>0.83069999999999999</v>
      </c>
      <c r="AB15" s="67">
        <f t="shared" si="1"/>
        <v>0.29026217228464418</v>
      </c>
      <c r="AC15" s="52">
        <f t="shared" si="0"/>
        <v>62.6</v>
      </c>
      <c r="AD15" s="186" t="s">
        <v>337</v>
      </c>
    </row>
    <row r="16" spans="1:30" ht="38.25" thickBot="1">
      <c r="A16" s="50">
        <v>12</v>
      </c>
      <c r="B16" s="50">
        <v>10777</v>
      </c>
      <c r="C16" s="2" t="s">
        <v>126</v>
      </c>
      <c r="D16" s="51" t="s">
        <v>107</v>
      </c>
      <c r="E16" s="51">
        <v>60</v>
      </c>
      <c r="F16" s="51">
        <v>39</v>
      </c>
      <c r="G16" s="51">
        <v>3186</v>
      </c>
      <c r="H16" s="51">
        <v>2995</v>
      </c>
      <c r="I16" s="51">
        <v>35</v>
      </c>
      <c r="J16" s="51">
        <v>1.0986</v>
      </c>
      <c r="K16" s="51">
        <v>1766</v>
      </c>
      <c r="L16" s="174">
        <v>984</v>
      </c>
      <c r="M16" s="51">
        <v>1766</v>
      </c>
      <c r="N16" s="51">
        <v>984</v>
      </c>
      <c r="O16" s="51">
        <v>329</v>
      </c>
      <c r="P16" s="51">
        <v>35</v>
      </c>
      <c r="Q16" s="51">
        <v>72</v>
      </c>
      <c r="R16" s="51">
        <v>2995</v>
      </c>
      <c r="S16" s="51">
        <v>1313.4617000000001</v>
      </c>
      <c r="T16" s="188">
        <v>0.41226042099999999</v>
      </c>
      <c r="U16" s="188">
        <v>2008.5821000000001</v>
      </c>
      <c r="V16" s="188">
        <v>0.63044008200000001</v>
      </c>
      <c r="W16" s="51">
        <v>0.61109999999999998</v>
      </c>
      <c r="X16" s="51">
        <v>127</v>
      </c>
      <c r="Y16" s="51">
        <v>3.9899999999999998E-2</v>
      </c>
      <c r="Z16" s="51">
        <v>3059</v>
      </c>
      <c r="AA16" s="51">
        <v>0.96009999999999995</v>
      </c>
      <c r="AB16" s="67">
        <f t="shared" si="1"/>
        <v>0.51858254105445112</v>
      </c>
      <c r="AC16" s="52">
        <f t="shared" si="0"/>
        <v>76.794871794871796</v>
      </c>
      <c r="AD16" s="186" t="s">
        <v>337</v>
      </c>
    </row>
    <row r="17" spans="1:30" ht="38.25" thickBot="1">
      <c r="A17" s="50">
        <v>13</v>
      </c>
      <c r="B17" s="50">
        <v>10778</v>
      </c>
      <c r="C17" s="2" t="s">
        <v>12</v>
      </c>
      <c r="D17" s="51" t="s">
        <v>112</v>
      </c>
      <c r="E17" s="51">
        <v>10</v>
      </c>
      <c r="F17" s="51">
        <v>10</v>
      </c>
      <c r="G17" s="51">
        <v>607</v>
      </c>
      <c r="H17" s="51">
        <v>601</v>
      </c>
      <c r="I17" s="51">
        <v>4</v>
      </c>
      <c r="J17" s="51">
        <v>0.65900000000000003</v>
      </c>
      <c r="K17" s="51">
        <v>401</v>
      </c>
      <c r="L17" s="174">
        <v>155</v>
      </c>
      <c r="M17" s="51">
        <v>401</v>
      </c>
      <c r="N17" s="51">
        <v>155</v>
      </c>
      <c r="O17" s="51">
        <v>46</v>
      </c>
      <c r="P17" s="51">
        <v>0</v>
      </c>
      <c r="Q17" s="51">
        <v>5</v>
      </c>
      <c r="R17" s="51">
        <v>601</v>
      </c>
      <c r="S17" s="51">
        <v>320.69690000000003</v>
      </c>
      <c r="T17" s="188">
        <v>0.52833097200000001</v>
      </c>
      <c r="U17" s="188">
        <v>321.28429999999997</v>
      </c>
      <c r="V17" s="188">
        <v>0.52929868199999996</v>
      </c>
      <c r="W17" s="51">
        <v>0.62929999999999997</v>
      </c>
      <c r="X17" s="51">
        <v>131</v>
      </c>
      <c r="Y17" s="51">
        <v>0.21579999999999999</v>
      </c>
      <c r="Z17" s="51">
        <v>476</v>
      </c>
      <c r="AA17" s="51">
        <v>0.78420000000000001</v>
      </c>
      <c r="AB17" s="67">
        <f t="shared" si="1"/>
        <v>0.1404494382022472</v>
      </c>
      <c r="AC17" s="52">
        <f t="shared" si="0"/>
        <v>60.1</v>
      </c>
      <c r="AD17" s="186" t="s">
        <v>337</v>
      </c>
    </row>
    <row r="18" spans="1:30" ht="38.25" thickBot="1">
      <c r="A18" s="50">
        <v>14</v>
      </c>
      <c r="B18" s="50">
        <v>10779</v>
      </c>
      <c r="C18" s="2" t="s">
        <v>127</v>
      </c>
      <c r="D18" s="51" t="s">
        <v>107</v>
      </c>
      <c r="E18" s="51">
        <v>30</v>
      </c>
      <c r="F18" s="51">
        <v>31</v>
      </c>
      <c r="G18" s="51">
        <v>2321</v>
      </c>
      <c r="H18" s="51">
        <v>2231</v>
      </c>
      <c r="I18" s="51">
        <v>16</v>
      </c>
      <c r="J18" s="51">
        <v>0.68940000000000001</v>
      </c>
      <c r="K18" s="51">
        <v>1363</v>
      </c>
      <c r="L18" s="174">
        <v>681</v>
      </c>
      <c r="M18" s="51">
        <v>1363</v>
      </c>
      <c r="N18" s="51">
        <v>681</v>
      </c>
      <c r="O18" s="51">
        <v>241</v>
      </c>
      <c r="P18" s="51">
        <v>22</v>
      </c>
      <c r="Q18" s="51">
        <v>14</v>
      </c>
      <c r="R18" s="51">
        <v>2231</v>
      </c>
      <c r="S18" s="51">
        <v>232.8022</v>
      </c>
      <c r="T18" s="188">
        <v>0.10030254199999999</v>
      </c>
      <c r="U18" s="188">
        <v>1317.9712</v>
      </c>
      <c r="V18" s="188">
        <v>0.56784627300000001</v>
      </c>
      <c r="W18" s="51">
        <v>0.91</v>
      </c>
      <c r="X18" s="51">
        <v>176</v>
      </c>
      <c r="Y18" s="51">
        <v>7.5800000000000006E-2</v>
      </c>
      <c r="Z18" s="51">
        <v>2145</v>
      </c>
      <c r="AA18" s="51">
        <v>0.92420000000000002</v>
      </c>
      <c r="AB18" s="67">
        <f t="shared" si="1"/>
        <v>0.12685755708590069</v>
      </c>
      <c r="AC18" s="52">
        <f t="shared" si="0"/>
        <v>71.967741935483872</v>
      </c>
      <c r="AD18" s="186" t="s">
        <v>337</v>
      </c>
    </row>
    <row r="19" spans="1:30" ht="38.25" thickBot="1">
      <c r="A19" s="50">
        <v>15</v>
      </c>
      <c r="B19" s="50">
        <v>10780</v>
      </c>
      <c r="C19" s="2" t="s">
        <v>128</v>
      </c>
      <c r="D19" s="51" t="s">
        <v>112</v>
      </c>
      <c r="E19" s="51">
        <v>10</v>
      </c>
      <c r="F19" s="51">
        <v>22</v>
      </c>
      <c r="G19" s="51">
        <v>1100</v>
      </c>
      <c r="H19" s="51">
        <v>1062</v>
      </c>
      <c r="I19" s="51">
        <v>22</v>
      </c>
      <c r="J19" s="51">
        <v>2</v>
      </c>
      <c r="K19" s="51">
        <v>543</v>
      </c>
      <c r="L19" s="174">
        <v>345</v>
      </c>
      <c r="M19" s="51">
        <v>543</v>
      </c>
      <c r="N19" s="51">
        <v>345</v>
      </c>
      <c r="O19" s="51">
        <v>158</v>
      </c>
      <c r="P19" s="51">
        <v>14</v>
      </c>
      <c r="Q19" s="51">
        <v>40</v>
      </c>
      <c r="R19" s="51">
        <v>1062</v>
      </c>
      <c r="S19" s="51">
        <v>816.13279999999997</v>
      </c>
      <c r="T19" s="188">
        <v>0.74193890900000004</v>
      </c>
      <c r="U19" s="188">
        <v>818.5335</v>
      </c>
      <c r="V19" s="188">
        <v>0.74412136399999995</v>
      </c>
      <c r="W19" s="51">
        <v>0.41449999999999998</v>
      </c>
      <c r="X19" s="51">
        <v>112</v>
      </c>
      <c r="Y19" s="51">
        <v>0.1018</v>
      </c>
      <c r="Z19" s="51">
        <v>988</v>
      </c>
      <c r="AA19" s="51">
        <v>0.8982</v>
      </c>
      <c r="AB19" s="67">
        <f t="shared" si="1"/>
        <v>0.51072522982635338</v>
      </c>
      <c r="AC19" s="52">
        <f t="shared" si="0"/>
        <v>48.272727272727273</v>
      </c>
      <c r="AD19" s="187" t="s">
        <v>337</v>
      </c>
    </row>
    <row r="20" spans="1:30" ht="38.25" thickBot="1">
      <c r="A20" s="50">
        <v>16</v>
      </c>
      <c r="B20" s="50">
        <v>10781</v>
      </c>
      <c r="C20" s="2" t="s">
        <v>129</v>
      </c>
      <c r="D20" s="51" t="s">
        <v>112</v>
      </c>
      <c r="E20" s="51">
        <v>10</v>
      </c>
      <c r="F20" s="51">
        <v>14</v>
      </c>
      <c r="G20" s="51">
        <v>1133</v>
      </c>
      <c r="H20" s="51">
        <v>1131</v>
      </c>
      <c r="I20" s="51">
        <v>6</v>
      </c>
      <c r="J20" s="51">
        <v>0.52959999999999996</v>
      </c>
      <c r="K20" s="51">
        <v>561</v>
      </c>
      <c r="L20" s="174">
        <v>390</v>
      </c>
      <c r="M20" s="51">
        <v>561</v>
      </c>
      <c r="N20" s="51">
        <v>390</v>
      </c>
      <c r="O20" s="51">
        <v>142</v>
      </c>
      <c r="P20" s="51">
        <v>13</v>
      </c>
      <c r="Q20" s="51">
        <v>27</v>
      </c>
      <c r="R20" s="51">
        <v>1131</v>
      </c>
      <c r="S20" s="51">
        <v>776.08429999999998</v>
      </c>
      <c r="T20" s="188">
        <v>0.68498172999999996</v>
      </c>
      <c r="U20" s="188">
        <v>774.90740000000005</v>
      </c>
      <c r="V20" s="188">
        <v>0.683942983</v>
      </c>
      <c r="W20" s="51">
        <v>0.48720000000000002</v>
      </c>
      <c r="X20" s="51">
        <v>129</v>
      </c>
      <c r="Y20" s="51">
        <v>0.1139</v>
      </c>
      <c r="Z20" s="51">
        <v>1004</v>
      </c>
      <c r="AA20" s="51">
        <v>0.8861</v>
      </c>
      <c r="AB20" s="67">
        <f t="shared" si="1"/>
        <v>0.5417335473515249</v>
      </c>
      <c r="AC20" s="52">
        <f t="shared" si="0"/>
        <v>80.785714285714292</v>
      </c>
      <c r="AD20" s="187" t="s">
        <v>337</v>
      </c>
    </row>
    <row r="21" spans="1:30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69921</v>
      </c>
      <c r="H21" s="54">
        <f t="shared" ref="H21:R21" si="2">SUM(H5:H20)</f>
        <v>66909</v>
      </c>
      <c r="I21" s="54">
        <f t="shared" si="2"/>
        <v>2145</v>
      </c>
      <c r="J21" s="54">
        <f t="shared" si="2"/>
        <v>22.547699999999995</v>
      </c>
      <c r="K21" s="54">
        <f t="shared" si="2"/>
        <v>21290</v>
      </c>
      <c r="L21" s="175"/>
      <c r="M21" s="54">
        <f t="shared" si="2"/>
        <v>21290</v>
      </c>
      <c r="N21" s="54">
        <f t="shared" si="2"/>
        <v>11997</v>
      </c>
      <c r="O21" s="54">
        <f t="shared" si="2"/>
        <v>6424</v>
      </c>
      <c r="P21" s="54">
        <f t="shared" si="2"/>
        <v>917</v>
      </c>
      <c r="Q21" s="54">
        <f>SUM(Q5:Q20)</f>
        <v>1671</v>
      </c>
      <c r="R21" s="55">
        <f t="shared" si="2"/>
        <v>66909</v>
      </c>
      <c r="S21" s="55" t="e">
        <f>+#REF!/G21</f>
        <v>#REF!</v>
      </c>
      <c r="T21" s="55">
        <f>+R21/G21</f>
        <v>0.95692281288883163</v>
      </c>
      <c r="U21" s="55">
        <f>SUM(U5:U20)</f>
        <v>33958.480599999995</v>
      </c>
      <c r="V21" s="51"/>
      <c r="W21" s="51"/>
      <c r="X21" s="51"/>
      <c r="Y21" s="51"/>
      <c r="Z21" s="51"/>
      <c r="AA21" s="51"/>
    </row>
    <row r="23" spans="1:30">
      <c r="A23" s="48" t="s">
        <v>104</v>
      </c>
    </row>
    <row r="24" spans="1:30">
      <c r="A24" s="49" t="s">
        <v>131</v>
      </c>
    </row>
  </sheetData>
  <mergeCells count="2">
    <mergeCell ref="A1:U1"/>
    <mergeCell ref="A21:C21"/>
  </mergeCells>
  <conditionalFormatting sqref="T5 V5">
    <cfRule type="cellIs" dxfId="20" priority="7" operator="lessThan">
      <formula>1.6</formula>
    </cfRule>
  </conditionalFormatting>
  <conditionalFormatting sqref="T6 V6">
    <cfRule type="cellIs" dxfId="19" priority="6" operator="lessThan">
      <formula>1</formula>
    </cfRule>
  </conditionalFormatting>
  <conditionalFormatting sqref="T7:T10">
    <cfRule type="cellIs" dxfId="18" priority="5" operator="lessThan">
      <formula>0.6</formula>
    </cfRule>
  </conditionalFormatting>
  <conditionalFormatting sqref="V7:V10">
    <cfRule type="cellIs" dxfId="17" priority="4" operator="lessThan">
      <formula>0.6</formula>
    </cfRule>
  </conditionalFormatting>
  <conditionalFormatting sqref="T11 V11">
    <cfRule type="cellIs" dxfId="16" priority="3" operator="lessThan">
      <formula>0.8</formula>
    </cfRule>
  </conditionalFormatting>
  <conditionalFormatting sqref="T12:T20">
    <cfRule type="cellIs" dxfId="15" priority="2" operator="lessThan">
      <formula>0.6</formula>
    </cfRule>
  </conditionalFormatting>
  <conditionalFormatting sqref="V12:V20">
    <cfRule type="cellIs" dxfId="14" priority="1" operator="lessThan">
      <formula>0.6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zoomScale="60" zoomScaleNormal="60" workbookViewId="0">
      <selection activeCell="M13" sqref="M13:P13"/>
    </sheetView>
  </sheetViews>
  <sheetFormatPr defaultRowHeight="12.75"/>
  <cols>
    <col min="3" max="3" width="36.7109375" bestFit="1" customWidth="1"/>
    <col min="5" max="5" width="10" customWidth="1"/>
    <col min="8" max="11" width="0" hidden="1" customWidth="1"/>
    <col min="12" max="12" width="0" style="172" hidden="1" customWidth="1"/>
    <col min="17" max="17" width="9.140625" hidden="1" customWidth="1"/>
    <col min="18" max="18" width="15" hidden="1" customWidth="1"/>
    <col min="19" max="19" width="13.7109375" hidden="1" customWidth="1"/>
    <col min="20" max="20" width="9.140625" hidden="1" customWidth="1"/>
    <col min="21" max="21" width="9.140625" customWidth="1"/>
    <col min="22" max="22" width="13.5703125" hidden="1" customWidth="1"/>
    <col min="24" max="28" width="0" hidden="1" customWidth="1"/>
  </cols>
  <sheetData>
    <row r="1" spans="1:31" ht="22.5">
      <c r="A1" s="301" t="s">
        <v>142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1" ht="13.5" thickBot="1">
      <c r="AC3">
        <v>356</v>
      </c>
    </row>
    <row r="4" spans="1:31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8" t="s">
        <v>18</v>
      </c>
      <c r="H4" s="58" t="s">
        <v>96</v>
      </c>
      <c r="I4" s="58" t="s">
        <v>106</v>
      </c>
      <c r="J4" s="64" t="s">
        <v>134</v>
      </c>
      <c r="K4" s="58" t="s">
        <v>114</v>
      </c>
      <c r="L4" s="173" t="s">
        <v>320</v>
      </c>
      <c r="M4" s="58" t="s">
        <v>115</v>
      </c>
      <c r="N4" s="58" t="s">
        <v>97</v>
      </c>
      <c r="O4" s="58" t="s">
        <v>98</v>
      </c>
      <c r="P4" s="58" t="s">
        <v>99</v>
      </c>
      <c r="Q4" s="62" t="s">
        <v>135</v>
      </c>
      <c r="R4" s="58" t="s">
        <v>100</v>
      </c>
      <c r="S4" s="58" t="s">
        <v>117</v>
      </c>
      <c r="T4" s="58" t="s">
        <v>101</v>
      </c>
      <c r="U4" s="58" t="s">
        <v>140</v>
      </c>
      <c r="V4" s="58" t="s">
        <v>141</v>
      </c>
      <c r="W4" s="58" t="s">
        <v>102</v>
      </c>
      <c r="X4" s="60" t="s">
        <v>103</v>
      </c>
      <c r="Y4" s="64" t="s">
        <v>136</v>
      </c>
      <c r="Z4" s="64" t="s">
        <v>137</v>
      </c>
      <c r="AA4" s="58" t="s">
        <v>138</v>
      </c>
      <c r="AB4" s="58" t="s">
        <v>139</v>
      </c>
      <c r="AC4" s="57" t="s">
        <v>91</v>
      </c>
      <c r="AD4" s="57" t="s">
        <v>113</v>
      </c>
      <c r="AE4" s="183" t="s">
        <v>334</v>
      </c>
    </row>
    <row r="5" spans="1:31" ht="38.25" thickBot="1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 s="51">
        <v>19636</v>
      </c>
      <c r="H5" s="51">
        <v>17772</v>
      </c>
      <c r="I5" s="51">
        <v>978</v>
      </c>
      <c r="J5" s="51">
        <v>4.9786000000000001</v>
      </c>
      <c r="K5" s="51">
        <v>0</v>
      </c>
      <c r="L5" s="174"/>
      <c r="M5" s="51">
        <v>0</v>
      </c>
      <c r="N5" s="51">
        <v>0</v>
      </c>
      <c r="O5" s="51">
        <v>0</v>
      </c>
      <c r="P5" s="51">
        <v>0</v>
      </c>
      <c r="Q5" s="51"/>
      <c r="R5" s="51">
        <v>96751</v>
      </c>
      <c r="S5" s="51">
        <v>17772</v>
      </c>
      <c r="T5" s="51"/>
      <c r="U5" s="51"/>
      <c r="V5" s="51"/>
      <c r="W5" s="51"/>
      <c r="X5" s="51"/>
      <c r="Y5" s="51">
        <v>0</v>
      </c>
      <c r="Z5" s="51">
        <v>0</v>
      </c>
      <c r="AA5" s="51">
        <v>0</v>
      </c>
      <c r="AB5" s="51">
        <v>0</v>
      </c>
      <c r="AE5" s="184" t="s">
        <v>335</v>
      </c>
    </row>
    <row r="6" spans="1:31" ht="38.25" thickBot="1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11265</v>
      </c>
      <c r="H6" s="51">
        <v>11022</v>
      </c>
      <c r="I6" s="51">
        <v>473</v>
      </c>
      <c r="J6" s="51">
        <v>4.1988000000000003</v>
      </c>
      <c r="K6" s="51">
        <v>4461</v>
      </c>
      <c r="L6" s="174">
        <f>+K6*100/G6</f>
        <v>39.600532623169109</v>
      </c>
      <c r="M6" s="51">
        <v>7048</v>
      </c>
      <c r="N6" s="51">
        <v>2774</v>
      </c>
      <c r="O6" s="51">
        <v>493</v>
      </c>
      <c r="P6" s="51">
        <v>950</v>
      </c>
      <c r="Q6" s="51">
        <v>64244</v>
      </c>
      <c r="R6" s="51">
        <v>62312</v>
      </c>
      <c r="S6" s="51">
        <v>11022</v>
      </c>
      <c r="T6" s="51">
        <v>12460.511500000001</v>
      </c>
      <c r="U6" s="188">
        <v>1.1061261870000001</v>
      </c>
      <c r="V6" s="188">
        <v>13608.491</v>
      </c>
      <c r="W6" s="188">
        <v>1.208032934</v>
      </c>
      <c r="X6" s="51">
        <v>0.33789999999999998</v>
      </c>
      <c r="Y6" s="51">
        <v>6737</v>
      </c>
      <c r="Z6" s="51">
        <v>0.59799999999999998</v>
      </c>
      <c r="AA6" s="51">
        <v>4528</v>
      </c>
      <c r="AB6" s="51">
        <v>0.40200000000000002</v>
      </c>
      <c r="AC6" s="67">
        <f>+(R6*100)/(F6*$AC$3)</f>
        <v>86.650350428301252</v>
      </c>
      <c r="AD6" s="52">
        <f>+H6/F6</f>
        <v>54.564356435643568</v>
      </c>
      <c r="AE6" s="185" t="s">
        <v>336</v>
      </c>
    </row>
    <row r="7" spans="1:31" ht="38.25" thickBot="1">
      <c r="A7" s="50">
        <v>3</v>
      </c>
      <c r="B7" s="50">
        <v>10768</v>
      </c>
      <c r="C7" s="2" t="s">
        <v>16</v>
      </c>
      <c r="D7" s="51" t="s">
        <v>107</v>
      </c>
      <c r="E7" s="51">
        <v>30</v>
      </c>
      <c r="F7" s="51">
        <v>30</v>
      </c>
      <c r="G7" s="51">
        <v>2840</v>
      </c>
      <c r="H7" s="51">
        <v>2705</v>
      </c>
      <c r="I7" s="51">
        <v>36</v>
      </c>
      <c r="J7" s="51">
        <v>1.2676000000000001</v>
      </c>
      <c r="K7" s="51">
        <v>1705</v>
      </c>
      <c r="L7" s="174">
        <f t="shared" ref="L7:L20" si="0">+K7*100/G7</f>
        <v>60.035211267605632</v>
      </c>
      <c r="M7" s="51">
        <v>2505</v>
      </c>
      <c r="N7" s="51">
        <v>276</v>
      </c>
      <c r="O7" s="51">
        <v>34</v>
      </c>
      <c r="P7" s="51">
        <v>25</v>
      </c>
      <c r="Q7" s="51">
        <v>8763</v>
      </c>
      <c r="R7" s="51">
        <v>8620</v>
      </c>
      <c r="S7" s="51">
        <v>2705</v>
      </c>
      <c r="T7" s="51">
        <v>1013.8839</v>
      </c>
      <c r="U7" s="188">
        <v>0.35700137300000001</v>
      </c>
      <c r="V7" s="188">
        <v>1621.9054000000001</v>
      </c>
      <c r="W7" s="188">
        <v>0.57109345099999997</v>
      </c>
      <c r="X7" s="51">
        <v>0.68200000000000005</v>
      </c>
      <c r="Y7" s="51">
        <v>376</v>
      </c>
      <c r="Z7" s="51">
        <v>0.13239999999999999</v>
      </c>
      <c r="AA7" s="51">
        <v>2464</v>
      </c>
      <c r="AB7" s="51">
        <v>0.86760000000000004</v>
      </c>
      <c r="AC7" s="67">
        <f t="shared" ref="AC7:AC20" si="1">+(R7*100)/(F7*$AC$3)</f>
        <v>80.711610486891388</v>
      </c>
      <c r="AD7" s="52">
        <f t="shared" ref="AD7:AD20" si="2">+H7/F7</f>
        <v>90.166666666666671</v>
      </c>
      <c r="AE7" s="185" t="s">
        <v>337</v>
      </c>
    </row>
    <row r="8" spans="1:31" ht="38.25" thickBot="1">
      <c r="A8" s="50">
        <v>4</v>
      </c>
      <c r="B8" s="50">
        <v>10769</v>
      </c>
      <c r="C8" s="2" t="s">
        <v>120</v>
      </c>
      <c r="D8" s="51" t="s">
        <v>107</v>
      </c>
      <c r="E8" s="51">
        <v>60</v>
      </c>
      <c r="F8" s="51">
        <v>36</v>
      </c>
      <c r="G8" s="51">
        <v>2449</v>
      </c>
      <c r="H8" s="51">
        <v>2409</v>
      </c>
      <c r="I8" s="51">
        <v>36</v>
      </c>
      <c r="J8" s="51">
        <v>1.47</v>
      </c>
      <c r="K8" s="51">
        <v>1237</v>
      </c>
      <c r="L8" s="174">
        <f t="shared" si="0"/>
        <v>50.510412413229886</v>
      </c>
      <c r="M8" s="51">
        <v>2041</v>
      </c>
      <c r="N8" s="51">
        <v>337</v>
      </c>
      <c r="O8" s="51">
        <v>25</v>
      </c>
      <c r="P8" s="51">
        <v>46</v>
      </c>
      <c r="Q8" s="51">
        <v>9671</v>
      </c>
      <c r="R8" s="51">
        <v>9560</v>
      </c>
      <c r="S8" s="51">
        <v>2409</v>
      </c>
      <c r="T8" s="51">
        <v>856.5376</v>
      </c>
      <c r="U8" s="188">
        <v>0.34974993900000001</v>
      </c>
      <c r="V8" s="188">
        <v>1626.095</v>
      </c>
      <c r="W8" s="188">
        <v>0.66398325800000002</v>
      </c>
      <c r="X8" s="51">
        <v>0.70760000000000001</v>
      </c>
      <c r="Y8" s="51">
        <v>764</v>
      </c>
      <c r="Z8" s="51">
        <v>0.312</v>
      </c>
      <c r="AA8" s="51">
        <v>1685</v>
      </c>
      <c r="AB8" s="51">
        <v>0.68799999999999994</v>
      </c>
      <c r="AC8" s="67">
        <f t="shared" si="1"/>
        <v>74.594257178526846</v>
      </c>
      <c r="AD8" s="52">
        <f t="shared" si="2"/>
        <v>66.916666666666671</v>
      </c>
      <c r="AE8" s="186" t="s">
        <v>337</v>
      </c>
    </row>
    <row r="9" spans="1:31" ht="38.25" thickBot="1">
      <c r="A9" s="50">
        <v>5</v>
      </c>
      <c r="B9" s="50">
        <v>10770</v>
      </c>
      <c r="C9" s="2" t="s">
        <v>121</v>
      </c>
      <c r="D9" s="51" t="s">
        <v>107</v>
      </c>
      <c r="E9" s="51">
        <v>30</v>
      </c>
      <c r="F9" s="51">
        <v>36</v>
      </c>
      <c r="G9" s="51">
        <v>1935</v>
      </c>
      <c r="H9" s="51">
        <v>1892</v>
      </c>
      <c r="I9" s="51">
        <v>20</v>
      </c>
      <c r="J9" s="51">
        <v>1.0336000000000001</v>
      </c>
      <c r="K9" s="51">
        <v>1042</v>
      </c>
      <c r="L9" s="174">
        <f t="shared" si="0"/>
        <v>53.850129198966407</v>
      </c>
      <c r="M9" s="51">
        <v>1701</v>
      </c>
      <c r="N9" s="51">
        <v>179</v>
      </c>
      <c r="O9" s="51">
        <v>18</v>
      </c>
      <c r="P9" s="51">
        <v>37</v>
      </c>
      <c r="Q9" s="51">
        <v>7758</v>
      </c>
      <c r="R9" s="51">
        <v>7644</v>
      </c>
      <c r="S9" s="51">
        <v>1892</v>
      </c>
      <c r="T9" s="51">
        <v>1194.7383</v>
      </c>
      <c r="U9" s="188">
        <v>0.61743581400000003</v>
      </c>
      <c r="V9" s="188">
        <v>1193.4871000000001</v>
      </c>
      <c r="W9" s="188">
        <v>0.61678919899999995</v>
      </c>
      <c r="X9" s="51">
        <v>0.48630000000000001</v>
      </c>
      <c r="Y9" s="51">
        <v>130</v>
      </c>
      <c r="Z9" s="51">
        <v>6.7199999999999996E-2</v>
      </c>
      <c r="AA9" s="51">
        <v>1805</v>
      </c>
      <c r="AB9" s="51">
        <v>0.93279999999999996</v>
      </c>
      <c r="AC9" s="67">
        <f t="shared" si="1"/>
        <v>59.644194756554306</v>
      </c>
      <c r="AD9" s="52">
        <f t="shared" si="2"/>
        <v>52.555555555555557</v>
      </c>
      <c r="AE9" s="186" t="s">
        <v>337</v>
      </c>
    </row>
    <row r="10" spans="1:31" ht="38.25" thickBot="1">
      <c r="A10" s="50">
        <v>6</v>
      </c>
      <c r="B10" s="50">
        <v>10771</v>
      </c>
      <c r="C10" s="2" t="s">
        <v>122</v>
      </c>
      <c r="D10" s="51" t="s">
        <v>107</v>
      </c>
      <c r="E10" s="51">
        <v>30</v>
      </c>
      <c r="F10" s="51">
        <v>28</v>
      </c>
      <c r="G10" s="51">
        <v>1479</v>
      </c>
      <c r="H10" s="51">
        <v>1458</v>
      </c>
      <c r="I10" s="51">
        <v>17</v>
      </c>
      <c r="J10" s="51">
        <v>1.1494</v>
      </c>
      <c r="K10" s="51">
        <v>811</v>
      </c>
      <c r="L10" s="174">
        <f t="shared" si="0"/>
        <v>54.834347532116297</v>
      </c>
      <c r="M10" s="51">
        <v>1327</v>
      </c>
      <c r="N10" s="51">
        <v>131</v>
      </c>
      <c r="O10" s="51">
        <v>6</v>
      </c>
      <c r="P10" s="51">
        <v>15</v>
      </c>
      <c r="Q10" s="51">
        <v>4444</v>
      </c>
      <c r="R10" s="51">
        <v>4381</v>
      </c>
      <c r="S10" s="51">
        <v>1458</v>
      </c>
      <c r="T10" s="51">
        <v>871.27149999999995</v>
      </c>
      <c r="U10" s="188">
        <v>0.58909499700000001</v>
      </c>
      <c r="V10" s="188">
        <v>867.23059999999998</v>
      </c>
      <c r="W10" s="188">
        <v>0.58636281300000004</v>
      </c>
      <c r="X10" s="51">
        <v>0.51119999999999999</v>
      </c>
      <c r="Y10" s="51">
        <v>262</v>
      </c>
      <c r="Z10" s="51">
        <v>0.17710000000000001</v>
      </c>
      <c r="AA10" s="51">
        <v>1217</v>
      </c>
      <c r="AB10" s="51">
        <v>0.82289999999999996</v>
      </c>
      <c r="AC10" s="67">
        <f t="shared" si="1"/>
        <v>43.950642054574637</v>
      </c>
      <c r="AD10" s="52">
        <f t="shared" si="2"/>
        <v>52.071428571428569</v>
      </c>
      <c r="AE10" s="186" t="s">
        <v>337</v>
      </c>
    </row>
    <row r="11" spans="1:31" ht="38.25" thickBot="1">
      <c r="A11" s="50">
        <v>7</v>
      </c>
      <c r="B11" s="50">
        <v>10772</v>
      </c>
      <c r="C11" s="2" t="s">
        <v>123</v>
      </c>
      <c r="D11" s="51" t="s">
        <v>111</v>
      </c>
      <c r="E11" s="51">
        <v>60</v>
      </c>
      <c r="F11" s="51">
        <v>40</v>
      </c>
      <c r="G11" s="51">
        <v>4456</v>
      </c>
      <c r="H11" s="51">
        <v>4093</v>
      </c>
      <c r="I11" s="51">
        <v>23</v>
      </c>
      <c r="J11" s="51">
        <v>0.51619999999999999</v>
      </c>
      <c r="K11" s="51">
        <v>3010</v>
      </c>
      <c r="L11" s="174">
        <f t="shared" si="0"/>
        <v>67.549371633752244</v>
      </c>
      <c r="M11" s="51">
        <v>4064</v>
      </c>
      <c r="N11" s="51">
        <v>323</v>
      </c>
      <c r="O11" s="51">
        <v>31</v>
      </c>
      <c r="P11" s="51">
        <v>38</v>
      </c>
      <c r="Q11" s="51">
        <v>14867</v>
      </c>
      <c r="R11" s="51">
        <v>14456</v>
      </c>
      <c r="S11" s="51">
        <v>4093</v>
      </c>
      <c r="T11" s="51">
        <v>412.2953</v>
      </c>
      <c r="U11" s="188">
        <v>9.2525874999999994E-2</v>
      </c>
      <c r="V11" s="188">
        <v>2161.1952000000001</v>
      </c>
      <c r="W11" s="188">
        <v>0.48500789900000002</v>
      </c>
      <c r="X11" s="51">
        <v>0.90600000000000003</v>
      </c>
      <c r="Y11" s="51">
        <v>2861</v>
      </c>
      <c r="Z11" s="51">
        <v>0.6421</v>
      </c>
      <c r="AA11" s="51">
        <v>1595</v>
      </c>
      <c r="AB11" s="51">
        <v>0.3579</v>
      </c>
      <c r="AC11" s="67">
        <f t="shared" si="1"/>
        <v>101.51685393258427</v>
      </c>
      <c r="AD11" s="52">
        <f t="shared" si="2"/>
        <v>102.325</v>
      </c>
      <c r="AE11" s="185" t="s">
        <v>338</v>
      </c>
    </row>
    <row r="12" spans="1:31" ht="38.25" thickBot="1">
      <c r="A12" s="50">
        <v>8</v>
      </c>
      <c r="B12" s="50">
        <v>10773</v>
      </c>
      <c r="C12" s="2" t="s">
        <v>124</v>
      </c>
      <c r="D12" s="51" t="s">
        <v>107</v>
      </c>
      <c r="E12" s="51">
        <v>30</v>
      </c>
      <c r="F12" s="51">
        <v>36</v>
      </c>
      <c r="G12" s="51">
        <v>2188</v>
      </c>
      <c r="H12" s="51">
        <v>2133</v>
      </c>
      <c r="I12" s="51">
        <v>10</v>
      </c>
      <c r="J12" s="51">
        <v>0.45700000000000002</v>
      </c>
      <c r="K12" s="51">
        <v>1167</v>
      </c>
      <c r="L12" s="174">
        <f t="shared" si="0"/>
        <v>53.336380255941499</v>
      </c>
      <c r="M12" s="51">
        <v>1894</v>
      </c>
      <c r="N12" s="51">
        <v>225</v>
      </c>
      <c r="O12" s="51">
        <v>37</v>
      </c>
      <c r="P12" s="51">
        <v>32</v>
      </c>
      <c r="Q12" s="51">
        <v>8009</v>
      </c>
      <c r="R12" s="51">
        <v>7881</v>
      </c>
      <c r="S12" s="51">
        <v>2133</v>
      </c>
      <c r="T12" s="51">
        <v>1371.3623</v>
      </c>
      <c r="U12" s="188">
        <v>0.62676521900000004</v>
      </c>
      <c r="V12" s="188">
        <v>1371.3347000000001</v>
      </c>
      <c r="W12" s="188">
        <v>0.62675260499999996</v>
      </c>
      <c r="X12" s="51">
        <v>0.4602</v>
      </c>
      <c r="Y12" s="51">
        <v>321</v>
      </c>
      <c r="Z12" s="51">
        <v>0.1467</v>
      </c>
      <c r="AA12" s="51">
        <v>1867</v>
      </c>
      <c r="AB12" s="51">
        <v>0.85329999999999995</v>
      </c>
      <c r="AC12" s="67">
        <f t="shared" si="1"/>
        <v>61.493445692883896</v>
      </c>
      <c r="AD12" s="52">
        <f t="shared" si="2"/>
        <v>59.25</v>
      </c>
      <c r="AE12" s="186" t="s">
        <v>337</v>
      </c>
    </row>
    <row r="13" spans="1:31" ht="38.25" thickBot="1">
      <c r="A13" s="261">
        <v>9</v>
      </c>
      <c r="B13" s="261">
        <v>10774</v>
      </c>
      <c r="C13" s="262" t="s">
        <v>8</v>
      </c>
      <c r="D13" s="68" t="s">
        <v>107</v>
      </c>
      <c r="E13" s="68">
        <v>30</v>
      </c>
      <c r="F13" s="68">
        <v>30</v>
      </c>
      <c r="G13" s="68">
        <v>2240</v>
      </c>
      <c r="H13" s="68">
        <v>2185</v>
      </c>
      <c r="I13" s="68">
        <v>22</v>
      </c>
      <c r="J13" s="68">
        <v>0.98209999999999997</v>
      </c>
      <c r="K13" s="68">
        <v>1321</v>
      </c>
      <c r="L13" s="263">
        <f t="shared" si="0"/>
        <v>58.973214285714285</v>
      </c>
      <c r="M13" s="68">
        <v>1946</v>
      </c>
      <c r="N13" s="68">
        <v>224</v>
      </c>
      <c r="O13" s="68">
        <v>38</v>
      </c>
      <c r="P13" s="68">
        <v>32</v>
      </c>
      <c r="Q13" s="68">
        <v>7093</v>
      </c>
      <c r="R13" s="68">
        <v>6953</v>
      </c>
      <c r="S13" s="68">
        <v>2185</v>
      </c>
      <c r="T13" s="68">
        <v>844.52480000000003</v>
      </c>
      <c r="U13" s="264">
        <v>0.37702000000000002</v>
      </c>
      <c r="V13" s="264">
        <v>1355.9097999999999</v>
      </c>
      <c r="W13" s="264">
        <v>0.60531687499999998</v>
      </c>
      <c r="X13" s="68">
        <v>0.7147</v>
      </c>
      <c r="Y13" s="68">
        <v>332</v>
      </c>
      <c r="Z13" s="68">
        <v>0.1482</v>
      </c>
      <c r="AA13" s="68">
        <v>1908</v>
      </c>
      <c r="AB13" s="68">
        <v>0.8518</v>
      </c>
      <c r="AC13" s="265">
        <f t="shared" si="1"/>
        <v>65.102996254681642</v>
      </c>
      <c r="AD13" s="266">
        <f t="shared" si="2"/>
        <v>72.833333333333329</v>
      </c>
      <c r="AE13" s="267" t="s">
        <v>337</v>
      </c>
    </row>
    <row r="14" spans="1:31" ht="38.25" thickBot="1">
      <c r="A14" s="50">
        <v>10</v>
      </c>
      <c r="B14" s="50">
        <v>10775</v>
      </c>
      <c r="C14" s="2" t="s">
        <v>125</v>
      </c>
      <c r="D14" s="51" t="s">
        <v>107</v>
      </c>
      <c r="E14" s="51">
        <v>30</v>
      </c>
      <c r="F14" s="51">
        <v>46</v>
      </c>
      <c r="G14" s="51">
        <v>2774</v>
      </c>
      <c r="H14" s="51">
        <v>2669</v>
      </c>
      <c r="I14" s="51">
        <v>13</v>
      </c>
      <c r="J14" s="51">
        <v>0.46860000000000002</v>
      </c>
      <c r="K14" s="51">
        <v>1638</v>
      </c>
      <c r="L14" s="174">
        <f t="shared" si="0"/>
        <v>59.048305695746215</v>
      </c>
      <c r="M14" s="51">
        <v>2417</v>
      </c>
      <c r="N14" s="51">
        <v>288</v>
      </c>
      <c r="O14" s="51">
        <v>37</v>
      </c>
      <c r="P14" s="51">
        <v>32</v>
      </c>
      <c r="Q14" s="51">
        <v>9902</v>
      </c>
      <c r="R14" s="51">
        <v>9744</v>
      </c>
      <c r="S14" s="51">
        <v>2669</v>
      </c>
      <c r="T14" s="51">
        <v>1036.0899999999999</v>
      </c>
      <c r="U14" s="188">
        <v>0.37350035999999998</v>
      </c>
      <c r="V14" s="188">
        <v>1639.9670000000001</v>
      </c>
      <c r="W14" s="188">
        <v>0.59119214099999995</v>
      </c>
      <c r="X14" s="51">
        <v>0.67200000000000004</v>
      </c>
      <c r="Y14" s="51">
        <v>533</v>
      </c>
      <c r="Z14" s="51">
        <v>0.19209999999999999</v>
      </c>
      <c r="AA14" s="51">
        <v>2241</v>
      </c>
      <c r="AB14" s="51">
        <v>0.80789999999999995</v>
      </c>
      <c r="AC14" s="67">
        <f t="shared" si="1"/>
        <v>59.501709819247679</v>
      </c>
      <c r="AD14" s="52">
        <f t="shared" si="2"/>
        <v>58.021739130434781</v>
      </c>
      <c r="AE14" s="186" t="s">
        <v>337</v>
      </c>
    </row>
    <row r="15" spans="1:31" ht="38.25" thickBot="1">
      <c r="A15" s="50">
        <v>11</v>
      </c>
      <c r="B15" s="50">
        <v>10776</v>
      </c>
      <c r="C15" s="2" t="s">
        <v>10</v>
      </c>
      <c r="D15" s="51" t="s">
        <v>107</v>
      </c>
      <c r="E15" s="51">
        <v>60</v>
      </c>
      <c r="F15" s="51">
        <v>30</v>
      </c>
      <c r="G15" s="51">
        <v>2266</v>
      </c>
      <c r="H15" s="51">
        <v>2203</v>
      </c>
      <c r="I15" s="51">
        <v>9</v>
      </c>
      <c r="J15" s="51">
        <v>0.3972</v>
      </c>
      <c r="K15" s="51">
        <v>1438</v>
      </c>
      <c r="L15" s="174">
        <f t="shared" si="0"/>
        <v>63.459841129744042</v>
      </c>
      <c r="M15" s="51">
        <v>2030</v>
      </c>
      <c r="N15" s="51">
        <v>179</v>
      </c>
      <c r="O15" s="51">
        <v>36</v>
      </c>
      <c r="P15" s="51">
        <v>21</v>
      </c>
      <c r="Q15" s="51">
        <v>7035</v>
      </c>
      <c r="R15" s="51">
        <v>6891</v>
      </c>
      <c r="S15" s="51">
        <v>2203</v>
      </c>
      <c r="T15" s="51">
        <v>596.00739999999996</v>
      </c>
      <c r="U15" s="188">
        <v>0.263021801</v>
      </c>
      <c r="V15" s="188">
        <v>1235.9268</v>
      </c>
      <c r="W15" s="188">
        <v>0.545422242</v>
      </c>
      <c r="X15" s="51">
        <v>0.78639999999999999</v>
      </c>
      <c r="Y15" s="51">
        <v>189</v>
      </c>
      <c r="Z15" s="51">
        <v>8.3400000000000002E-2</v>
      </c>
      <c r="AA15" s="51">
        <v>2077</v>
      </c>
      <c r="AB15" s="51">
        <v>0.91659999999999997</v>
      </c>
      <c r="AC15" s="67">
        <f t="shared" si="1"/>
        <v>64.522471910112358</v>
      </c>
      <c r="AD15" s="52">
        <f t="shared" si="2"/>
        <v>73.433333333333337</v>
      </c>
      <c r="AE15" s="186" t="s">
        <v>337</v>
      </c>
    </row>
    <row r="16" spans="1:31" ht="38.25" thickBot="1">
      <c r="A16" s="50">
        <v>12</v>
      </c>
      <c r="B16" s="50">
        <v>10777</v>
      </c>
      <c r="C16" s="2" t="s">
        <v>126</v>
      </c>
      <c r="D16" s="51" t="s">
        <v>107</v>
      </c>
      <c r="E16" s="51">
        <v>60</v>
      </c>
      <c r="F16" s="51">
        <v>39</v>
      </c>
      <c r="G16" s="51">
        <v>3207</v>
      </c>
      <c r="H16" s="51">
        <v>3024</v>
      </c>
      <c r="I16" s="51">
        <v>30</v>
      </c>
      <c r="J16" s="51">
        <v>0.9355</v>
      </c>
      <c r="K16" s="51">
        <v>1859</v>
      </c>
      <c r="L16" s="174">
        <f t="shared" si="0"/>
        <v>57.966947302775182</v>
      </c>
      <c r="M16" s="51">
        <v>2827</v>
      </c>
      <c r="N16" s="51">
        <v>298</v>
      </c>
      <c r="O16" s="51">
        <v>37</v>
      </c>
      <c r="P16" s="51">
        <v>45</v>
      </c>
      <c r="Q16" s="51">
        <v>10454</v>
      </c>
      <c r="R16" s="51">
        <v>10208</v>
      </c>
      <c r="S16" s="51">
        <v>3024</v>
      </c>
      <c r="T16" s="51">
        <v>1713.8340000000001</v>
      </c>
      <c r="U16" s="188">
        <v>0.53440411600000004</v>
      </c>
      <c r="V16" s="188">
        <v>1892.9726000000001</v>
      </c>
      <c r="W16" s="188">
        <v>0.59026273799999995</v>
      </c>
      <c r="X16" s="51">
        <v>0.49390000000000001</v>
      </c>
      <c r="Y16" s="51">
        <v>278</v>
      </c>
      <c r="Z16" s="51">
        <v>8.6699999999999999E-2</v>
      </c>
      <c r="AA16" s="51">
        <v>2929</v>
      </c>
      <c r="AB16" s="51">
        <v>0.9133</v>
      </c>
      <c r="AC16" s="67">
        <f t="shared" si="1"/>
        <v>73.523480265053294</v>
      </c>
      <c r="AD16" s="52">
        <f t="shared" si="2"/>
        <v>77.538461538461533</v>
      </c>
      <c r="AE16" s="186" t="s">
        <v>337</v>
      </c>
    </row>
    <row r="17" spans="1:31" ht="38.25" thickBot="1">
      <c r="A17" s="50">
        <v>13</v>
      </c>
      <c r="B17" s="50">
        <v>10778</v>
      </c>
      <c r="C17" s="2" t="s">
        <v>12</v>
      </c>
      <c r="D17" s="51" t="s">
        <v>112</v>
      </c>
      <c r="E17" s="51">
        <v>10</v>
      </c>
      <c r="F17" s="51">
        <v>10</v>
      </c>
      <c r="G17" s="51">
        <v>665</v>
      </c>
      <c r="H17" s="51">
        <v>657</v>
      </c>
      <c r="I17" s="51">
        <v>8</v>
      </c>
      <c r="J17" s="51">
        <v>1.2030000000000001</v>
      </c>
      <c r="K17" s="51">
        <v>480</v>
      </c>
      <c r="L17" s="174">
        <f t="shared" si="0"/>
        <v>72.180451127819552</v>
      </c>
      <c r="M17" s="51">
        <v>624</v>
      </c>
      <c r="N17" s="51">
        <v>29</v>
      </c>
      <c r="O17" s="51">
        <v>10</v>
      </c>
      <c r="P17" s="51">
        <v>2</v>
      </c>
      <c r="Q17" s="51">
        <v>2491</v>
      </c>
      <c r="R17" s="51">
        <v>2482</v>
      </c>
      <c r="S17" s="51">
        <v>657</v>
      </c>
      <c r="T17" s="51">
        <v>120.2563</v>
      </c>
      <c r="U17" s="188">
        <v>0.18083654099999999</v>
      </c>
      <c r="V17" s="188">
        <v>315.86880000000002</v>
      </c>
      <c r="W17" s="188">
        <v>0.47499067699999997</v>
      </c>
      <c r="X17" s="51">
        <v>0.87670000000000003</v>
      </c>
      <c r="Y17" s="51">
        <v>91</v>
      </c>
      <c r="Z17" s="51">
        <v>0.1368</v>
      </c>
      <c r="AA17" s="51">
        <v>574</v>
      </c>
      <c r="AB17" s="51">
        <v>0.86319999999999997</v>
      </c>
      <c r="AC17" s="67">
        <f t="shared" si="1"/>
        <v>69.719101123595507</v>
      </c>
      <c r="AD17" s="52">
        <f t="shared" si="2"/>
        <v>65.7</v>
      </c>
      <c r="AE17" s="186" t="s">
        <v>337</v>
      </c>
    </row>
    <row r="18" spans="1:31" ht="38.25" thickBot="1">
      <c r="A18" s="50">
        <v>14</v>
      </c>
      <c r="B18" s="50">
        <v>10779</v>
      </c>
      <c r="C18" s="2" t="s">
        <v>127</v>
      </c>
      <c r="D18" s="51" t="s">
        <v>107</v>
      </c>
      <c r="E18" s="51">
        <v>30</v>
      </c>
      <c r="F18" s="51">
        <v>31</v>
      </c>
      <c r="G18" s="51">
        <v>2638</v>
      </c>
      <c r="H18" s="51">
        <v>2527</v>
      </c>
      <c r="I18" s="51">
        <v>13</v>
      </c>
      <c r="J18" s="51">
        <v>0.49280000000000002</v>
      </c>
      <c r="K18" s="51">
        <v>1550</v>
      </c>
      <c r="L18" s="174">
        <f t="shared" si="0"/>
        <v>58.756633813495071</v>
      </c>
      <c r="M18" s="51">
        <v>2349</v>
      </c>
      <c r="N18" s="51">
        <v>253</v>
      </c>
      <c r="O18" s="51">
        <v>16</v>
      </c>
      <c r="P18" s="51">
        <v>20</v>
      </c>
      <c r="Q18" s="51">
        <v>8566</v>
      </c>
      <c r="R18" s="51">
        <v>8472</v>
      </c>
      <c r="S18" s="51">
        <v>2527</v>
      </c>
      <c r="T18" s="51">
        <v>1168.2901999999999</v>
      </c>
      <c r="U18" s="188">
        <v>0.44286967399999999</v>
      </c>
      <c r="V18" s="188">
        <v>1460.4822999999999</v>
      </c>
      <c r="W18" s="188">
        <v>0.55363241100000005</v>
      </c>
      <c r="X18" s="51">
        <v>0.58260000000000001</v>
      </c>
      <c r="Y18" s="51">
        <v>249</v>
      </c>
      <c r="Z18" s="51">
        <v>9.4399999999999998E-2</v>
      </c>
      <c r="AA18" s="51">
        <v>2389</v>
      </c>
      <c r="AB18" s="51">
        <v>0.90559999999999996</v>
      </c>
      <c r="AC18" s="67">
        <f t="shared" si="1"/>
        <v>76.766944545125043</v>
      </c>
      <c r="AD18" s="52">
        <f t="shared" si="2"/>
        <v>81.516129032258064</v>
      </c>
      <c r="AE18" s="186" t="s">
        <v>337</v>
      </c>
    </row>
    <row r="19" spans="1:31" ht="38.25" thickBot="1">
      <c r="A19" s="50">
        <v>15</v>
      </c>
      <c r="B19" s="50">
        <v>10780</v>
      </c>
      <c r="C19" s="2" t="s">
        <v>128</v>
      </c>
      <c r="D19" s="51" t="s">
        <v>112</v>
      </c>
      <c r="E19" s="51">
        <v>10</v>
      </c>
      <c r="F19" s="51">
        <v>22</v>
      </c>
      <c r="G19" s="51">
        <v>1130</v>
      </c>
      <c r="H19" s="51">
        <v>1109</v>
      </c>
      <c r="I19" s="51">
        <v>9</v>
      </c>
      <c r="J19" s="51">
        <v>0.79649999999999999</v>
      </c>
      <c r="K19" s="51">
        <v>557</v>
      </c>
      <c r="L19" s="174">
        <f t="shared" si="0"/>
        <v>49.292035398230091</v>
      </c>
      <c r="M19" s="51">
        <v>905</v>
      </c>
      <c r="N19" s="51">
        <v>163</v>
      </c>
      <c r="O19" s="51">
        <v>28</v>
      </c>
      <c r="P19" s="51">
        <v>34</v>
      </c>
      <c r="Q19" s="51">
        <v>3655</v>
      </c>
      <c r="R19" s="51">
        <v>3596</v>
      </c>
      <c r="S19" s="51">
        <v>1109</v>
      </c>
      <c r="T19" s="51">
        <v>409.28280000000001</v>
      </c>
      <c r="U19" s="188">
        <v>0.36219716800000001</v>
      </c>
      <c r="V19" s="188">
        <v>834.20730000000003</v>
      </c>
      <c r="W19" s="188">
        <v>0.73823654900000002</v>
      </c>
      <c r="X19" s="51">
        <v>0.72570000000000001</v>
      </c>
      <c r="Y19" s="51">
        <v>139</v>
      </c>
      <c r="Z19" s="51">
        <v>0.123</v>
      </c>
      <c r="AA19" s="51">
        <v>991</v>
      </c>
      <c r="AB19" s="51">
        <v>0.877</v>
      </c>
      <c r="AC19" s="67">
        <f t="shared" si="1"/>
        <v>45.914198161389173</v>
      </c>
      <c r="AD19" s="52">
        <f t="shared" si="2"/>
        <v>50.409090909090907</v>
      </c>
      <c r="AE19" s="187" t="s">
        <v>337</v>
      </c>
    </row>
    <row r="20" spans="1:31" ht="38.25" thickBot="1">
      <c r="A20" s="50">
        <v>16</v>
      </c>
      <c r="B20" s="50">
        <v>10781</v>
      </c>
      <c r="C20" s="2" t="s">
        <v>129</v>
      </c>
      <c r="D20" s="51" t="s">
        <v>112</v>
      </c>
      <c r="E20" s="51">
        <v>10</v>
      </c>
      <c r="F20" s="51">
        <v>14</v>
      </c>
      <c r="G20" s="51">
        <v>1207</v>
      </c>
      <c r="H20" s="51">
        <v>1205</v>
      </c>
      <c r="I20" s="51">
        <v>7</v>
      </c>
      <c r="J20" s="51">
        <v>0.57999999999999996</v>
      </c>
      <c r="K20" s="51">
        <v>704</v>
      </c>
      <c r="L20" s="174">
        <f t="shared" si="0"/>
        <v>58.326429163214584</v>
      </c>
      <c r="M20" s="51">
        <v>1095</v>
      </c>
      <c r="N20" s="51">
        <v>90</v>
      </c>
      <c r="O20" s="51">
        <v>10</v>
      </c>
      <c r="P20" s="51">
        <v>12</v>
      </c>
      <c r="Q20" s="51">
        <v>4284</v>
      </c>
      <c r="R20" s="51">
        <v>4256</v>
      </c>
      <c r="S20" s="51">
        <v>1205</v>
      </c>
      <c r="T20" s="51">
        <v>333.45170000000002</v>
      </c>
      <c r="U20" s="188">
        <v>0.27626487199999999</v>
      </c>
      <c r="V20" s="188">
        <v>690.75459999999998</v>
      </c>
      <c r="W20" s="188">
        <v>0.57229047200000005</v>
      </c>
      <c r="X20" s="51">
        <v>0.79039999999999999</v>
      </c>
      <c r="Y20" s="51">
        <v>96</v>
      </c>
      <c r="Z20" s="51">
        <v>7.9500000000000001E-2</v>
      </c>
      <c r="AA20" s="51">
        <v>1111</v>
      </c>
      <c r="AB20" s="51">
        <v>0.92049999999999998</v>
      </c>
      <c r="AC20" s="67">
        <f t="shared" si="1"/>
        <v>85.393258426966298</v>
      </c>
      <c r="AD20" s="52">
        <f t="shared" si="2"/>
        <v>86.071428571428569</v>
      </c>
      <c r="AE20" s="187" t="s">
        <v>337</v>
      </c>
    </row>
    <row r="21" spans="1:31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62375</v>
      </c>
      <c r="H21" s="54">
        <f t="shared" ref="H21:S21" si="3">SUM(H5:H20)</f>
        <v>59063</v>
      </c>
      <c r="I21" s="54">
        <f t="shared" si="3"/>
        <v>1704</v>
      </c>
      <c r="J21" s="54">
        <f t="shared" si="3"/>
        <v>20.926899999999996</v>
      </c>
      <c r="K21" s="54">
        <f t="shared" si="3"/>
        <v>22980</v>
      </c>
      <c r="L21" s="175"/>
      <c r="M21" s="54">
        <f t="shared" si="3"/>
        <v>34773</v>
      </c>
      <c r="N21" s="54">
        <f t="shared" si="3"/>
        <v>5769</v>
      </c>
      <c r="O21" s="54">
        <f t="shared" si="3"/>
        <v>856</v>
      </c>
      <c r="P21" s="54">
        <f t="shared" si="3"/>
        <v>1341</v>
      </c>
      <c r="Q21" s="54">
        <f t="shared" si="3"/>
        <v>171236</v>
      </c>
      <c r="R21" s="55">
        <f t="shared" si="3"/>
        <v>264207</v>
      </c>
      <c r="S21" s="55">
        <f t="shared" si="3"/>
        <v>59063</v>
      </c>
      <c r="T21" s="55">
        <f>+R21/G21</f>
        <v>4.235783567134269</v>
      </c>
      <c r="U21" s="55">
        <f>+S21/G21</f>
        <v>0.94690180360721443</v>
      </c>
      <c r="V21" s="55">
        <f>SUM(V5:V20)</f>
        <v>31875.828199999996</v>
      </c>
      <c r="W21" s="51"/>
      <c r="X21" s="51"/>
      <c r="Y21" s="51"/>
      <c r="Z21" s="51"/>
      <c r="AA21" s="51"/>
      <c r="AB21" s="51"/>
    </row>
    <row r="23" spans="1:31">
      <c r="A23" s="48" t="s">
        <v>104</v>
      </c>
    </row>
    <row r="24" spans="1:31">
      <c r="A24" s="49" t="s">
        <v>131</v>
      </c>
    </row>
  </sheetData>
  <mergeCells count="2">
    <mergeCell ref="A1:V1"/>
    <mergeCell ref="A21:C21"/>
  </mergeCells>
  <conditionalFormatting sqref="U5 W5">
    <cfRule type="cellIs" dxfId="13" priority="7" operator="lessThan">
      <formula>1.6</formula>
    </cfRule>
  </conditionalFormatting>
  <conditionalFormatting sqref="U6 W6">
    <cfRule type="cellIs" dxfId="12" priority="6" operator="lessThan">
      <formula>1</formula>
    </cfRule>
  </conditionalFormatting>
  <conditionalFormatting sqref="U7:U10">
    <cfRule type="cellIs" dxfId="11" priority="5" operator="lessThan">
      <formula>0.6</formula>
    </cfRule>
  </conditionalFormatting>
  <conditionalFormatting sqref="W7:W10">
    <cfRule type="cellIs" dxfId="10" priority="4" operator="lessThan">
      <formula>0.6</formula>
    </cfRule>
  </conditionalFormatting>
  <conditionalFormatting sqref="U11 W11">
    <cfRule type="cellIs" dxfId="9" priority="3" operator="lessThan">
      <formula>0.8</formula>
    </cfRule>
  </conditionalFormatting>
  <conditionalFormatting sqref="U12:U20">
    <cfRule type="cellIs" dxfId="8" priority="2" operator="lessThan">
      <formula>0.6</formula>
    </cfRule>
  </conditionalFormatting>
  <conditionalFormatting sqref="W12:W20">
    <cfRule type="cellIs" dxfId="7" priority="1" operator="lessThan">
      <formula>0.6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Width="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zoomScale="80" zoomScaleNormal="80" workbookViewId="0">
      <selection activeCell="A13" sqref="A13:XFD13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7" width="15" hidden="1" customWidth="1"/>
    <col min="18" max="18" width="13.7109375" hidden="1" customWidth="1"/>
    <col min="19" max="19" width="0" hidden="1" customWidth="1"/>
    <col min="21" max="21" width="13.5703125" hidden="1" customWidth="1"/>
    <col min="23" max="27" width="0" hidden="1" customWidth="1"/>
  </cols>
  <sheetData>
    <row r="1" spans="1:29" ht="22.5">
      <c r="A1" s="301" t="s">
        <v>133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3" spans="1:29">
      <c r="AB3">
        <v>356</v>
      </c>
    </row>
    <row r="4" spans="1:29" s="59" customFormat="1" ht="89.25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56" t="s">
        <v>117</v>
      </c>
      <c r="S4" s="56" t="s">
        <v>101</v>
      </c>
      <c r="T4" s="56" t="s">
        <v>140</v>
      </c>
      <c r="U4" s="56" t="s">
        <v>141</v>
      </c>
      <c r="V4" s="56" t="s">
        <v>102</v>
      </c>
      <c r="W4" s="60" t="s">
        <v>103</v>
      </c>
      <c r="X4" s="61" t="s">
        <v>136</v>
      </c>
      <c r="Y4" s="61" t="s">
        <v>137</v>
      </c>
      <c r="Z4" s="58" t="s">
        <v>138</v>
      </c>
      <c r="AA4" s="58" t="s">
        <v>139</v>
      </c>
      <c r="AB4" s="57" t="s">
        <v>91</v>
      </c>
      <c r="AC4" s="57" t="s">
        <v>113</v>
      </c>
    </row>
    <row r="5" spans="1:29" ht="23.25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>
        <v>24100</v>
      </c>
      <c r="H5">
        <v>22048</v>
      </c>
      <c r="I5">
        <v>1303</v>
      </c>
      <c r="J5">
        <v>5.4066000000000001</v>
      </c>
      <c r="K5">
        <v>0</v>
      </c>
      <c r="L5">
        <v>0</v>
      </c>
      <c r="M5">
        <v>0</v>
      </c>
      <c r="N5">
        <v>0</v>
      </c>
      <c r="O5">
        <v>0</v>
      </c>
      <c r="Q5">
        <v>119552</v>
      </c>
      <c r="R5">
        <v>22048</v>
      </c>
      <c r="X5">
        <v>0</v>
      </c>
      <c r="Y5">
        <v>0</v>
      </c>
      <c r="Z5">
        <v>0</v>
      </c>
      <c r="AA5">
        <v>0</v>
      </c>
    </row>
    <row r="6" spans="1:29" ht="23.25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69">
        <v>11501</v>
      </c>
      <c r="H6">
        <v>11261</v>
      </c>
      <c r="I6">
        <v>478</v>
      </c>
      <c r="J6">
        <v>4.1562000000000001</v>
      </c>
      <c r="K6">
        <v>4859</v>
      </c>
      <c r="L6">
        <v>7528</v>
      </c>
      <c r="M6">
        <v>2442</v>
      </c>
      <c r="N6">
        <v>489</v>
      </c>
      <c r="O6">
        <v>1042</v>
      </c>
      <c r="P6">
        <v>61975</v>
      </c>
      <c r="Q6">
        <v>59875</v>
      </c>
      <c r="R6">
        <v>11261</v>
      </c>
      <c r="S6">
        <v>1.5375000000000001</v>
      </c>
      <c r="T6">
        <v>1.3368399999999999E-4</v>
      </c>
      <c r="U6">
        <v>13929.283600000001</v>
      </c>
      <c r="V6">
        <v>1.211136736</v>
      </c>
      <c r="W6">
        <v>0.99990000000000001</v>
      </c>
      <c r="X6">
        <v>6508</v>
      </c>
      <c r="Y6">
        <v>0.56589999999999996</v>
      </c>
      <c r="Z6">
        <v>4993</v>
      </c>
      <c r="AA6">
        <v>0.43409999999999999</v>
      </c>
      <c r="AB6" s="52">
        <f>+(Q6*100)/(F6*$AB$3)</f>
        <v>83.261486260985649</v>
      </c>
      <c r="AC6" s="52">
        <f t="shared" ref="AC6:AC20" si="0">+H6/F6</f>
        <v>55.74752475247525</v>
      </c>
    </row>
    <row r="7" spans="1:29" ht="23.25">
      <c r="A7" s="50">
        <v>3</v>
      </c>
      <c r="B7" s="50">
        <v>10768</v>
      </c>
      <c r="C7" s="2" t="s">
        <v>16</v>
      </c>
      <c r="D7" s="51" t="s">
        <v>107</v>
      </c>
      <c r="E7" s="51">
        <v>30</v>
      </c>
      <c r="F7" s="51">
        <v>30</v>
      </c>
      <c r="G7" s="69">
        <v>2988</v>
      </c>
      <c r="H7">
        <v>2761</v>
      </c>
      <c r="I7">
        <v>36</v>
      </c>
      <c r="J7">
        <v>1.2048000000000001</v>
      </c>
      <c r="K7">
        <v>1906</v>
      </c>
      <c r="L7">
        <v>2632</v>
      </c>
      <c r="M7">
        <v>259</v>
      </c>
      <c r="N7">
        <v>59</v>
      </c>
      <c r="O7">
        <v>38</v>
      </c>
      <c r="P7">
        <v>9706</v>
      </c>
      <c r="Q7">
        <v>9488</v>
      </c>
      <c r="R7">
        <v>2761</v>
      </c>
      <c r="S7">
        <v>1824.2545</v>
      </c>
      <c r="T7">
        <v>0.61052694100000005</v>
      </c>
      <c r="U7">
        <v>1767.1273000000001</v>
      </c>
      <c r="V7">
        <v>0.59140806599999995</v>
      </c>
      <c r="W7">
        <v>0.49359999999999998</v>
      </c>
      <c r="X7">
        <v>359</v>
      </c>
      <c r="Y7">
        <v>0.1201</v>
      </c>
      <c r="Z7">
        <v>2629</v>
      </c>
      <c r="AA7">
        <v>0.87990000000000002</v>
      </c>
      <c r="AB7" s="52">
        <f t="shared" ref="AB7:AB20" si="1">+(Q7*100)/(F7*$AB$3)</f>
        <v>88.838951310861418</v>
      </c>
      <c r="AC7" s="52">
        <f t="shared" si="0"/>
        <v>92.033333333333331</v>
      </c>
    </row>
    <row r="8" spans="1:29" ht="23.25">
      <c r="A8" s="50">
        <v>4</v>
      </c>
      <c r="B8" s="50">
        <v>10769</v>
      </c>
      <c r="C8" s="2" t="s">
        <v>120</v>
      </c>
      <c r="D8" s="51" t="s">
        <v>107</v>
      </c>
      <c r="E8" s="51">
        <v>60</v>
      </c>
      <c r="F8" s="51">
        <v>36</v>
      </c>
      <c r="G8" s="69">
        <v>3774</v>
      </c>
      <c r="H8">
        <v>3625</v>
      </c>
      <c r="I8">
        <v>48</v>
      </c>
      <c r="J8">
        <v>1.2719</v>
      </c>
      <c r="K8">
        <v>2308</v>
      </c>
      <c r="L8">
        <v>3268</v>
      </c>
      <c r="M8">
        <v>365</v>
      </c>
      <c r="N8">
        <v>76</v>
      </c>
      <c r="O8">
        <v>65</v>
      </c>
      <c r="P8">
        <v>12958</v>
      </c>
      <c r="Q8">
        <v>12825</v>
      </c>
      <c r="R8">
        <v>3625</v>
      </c>
      <c r="S8">
        <v>1691.2194</v>
      </c>
      <c r="T8">
        <v>0.44812384700000002</v>
      </c>
      <c r="U8">
        <v>2232.4636999999998</v>
      </c>
      <c r="V8">
        <v>0.59153781100000002</v>
      </c>
      <c r="W8">
        <v>0.65390000000000004</v>
      </c>
      <c r="X8">
        <v>541</v>
      </c>
      <c r="Y8">
        <v>0.14330000000000001</v>
      </c>
      <c r="Z8">
        <v>3233</v>
      </c>
      <c r="AA8">
        <v>0.85670000000000002</v>
      </c>
      <c r="AB8" s="52">
        <f t="shared" si="1"/>
        <v>100.07022471910112</v>
      </c>
      <c r="AC8" s="52">
        <f t="shared" si="0"/>
        <v>100.69444444444444</v>
      </c>
    </row>
    <row r="9" spans="1:29" ht="23.25">
      <c r="A9" s="50">
        <v>5</v>
      </c>
      <c r="B9" s="50">
        <v>10770</v>
      </c>
      <c r="C9" s="2" t="s">
        <v>121</v>
      </c>
      <c r="D9" s="51" t="s">
        <v>107</v>
      </c>
      <c r="E9" s="51">
        <v>30</v>
      </c>
      <c r="F9" s="51">
        <v>36</v>
      </c>
      <c r="G9" s="69">
        <v>1733</v>
      </c>
      <c r="H9">
        <v>1694</v>
      </c>
      <c r="I9">
        <v>16</v>
      </c>
      <c r="J9">
        <v>0.92330000000000001</v>
      </c>
      <c r="K9">
        <v>999</v>
      </c>
      <c r="L9">
        <v>1137</v>
      </c>
      <c r="M9">
        <v>35</v>
      </c>
      <c r="N9">
        <v>7</v>
      </c>
      <c r="O9">
        <v>10</v>
      </c>
      <c r="P9">
        <v>6460</v>
      </c>
      <c r="Q9">
        <v>6373</v>
      </c>
      <c r="R9">
        <v>1694</v>
      </c>
      <c r="S9">
        <v>815.01189999999997</v>
      </c>
      <c r="T9">
        <v>0.470289613</v>
      </c>
      <c r="U9">
        <v>285.41329999999999</v>
      </c>
      <c r="V9">
        <v>0.24004482799999999</v>
      </c>
      <c r="W9">
        <v>0.63070000000000004</v>
      </c>
      <c r="X9">
        <v>134</v>
      </c>
      <c r="Y9">
        <v>7.7299999999999994E-2</v>
      </c>
      <c r="Z9">
        <v>1599</v>
      </c>
      <c r="AA9">
        <v>0.92269999999999996</v>
      </c>
      <c r="AB9" s="52">
        <f t="shared" si="1"/>
        <v>49.726903870162296</v>
      </c>
      <c r="AC9" s="52">
        <f t="shared" si="0"/>
        <v>47.055555555555557</v>
      </c>
    </row>
    <row r="10" spans="1:29" ht="23.25">
      <c r="A10" s="50">
        <v>6</v>
      </c>
      <c r="B10" s="50">
        <v>10771</v>
      </c>
      <c r="C10" s="2" t="s">
        <v>122</v>
      </c>
      <c r="D10" s="51" t="s">
        <v>107</v>
      </c>
      <c r="E10" s="51">
        <v>30</v>
      </c>
      <c r="F10" s="51">
        <v>28</v>
      </c>
      <c r="G10" s="69">
        <v>1443</v>
      </c>
      <c r="H10">
        <v>1400</v>
      </c>
      <c r="I10">
        <v>15</v>
      </c>
      <c r="J10">
        <v>1.0395000000000001</v>
      </c>
      <c r="K10">
        <v>963</v>
      </c>
      <c r="L10">
        <v>1298</v>
      </c>
      <c r="M10">
        <v>113</v>
      </c>
      <c r="N10">
        <v>22</v>
      </c>
      <c r="O10">
        <v>10</v>
      </c>
      <c r="P10">
        <v>4304</v>
      </c>
      <c r="Q10">
        <v>4256</v>
      </c>
      <c r="R10">
        <v>1400</v>
      </c>
      <c r="S10">
        <v>603.52670000000001</v>
      </c>
      <c r="T10">
        <v>0.41824442099999998</v>
      </c>
      <c r="U10">
        <v>762.31569999999999</v>
      </c>
      <c r="V10">
        <v>0.52828530799999995</v>
      </c>
      <c r="W10">
        <v>0.69159999999999999</v>
      </c>
      <c r="X10">
        <v>88</v>
      </c>
      <c r="Y10">
        <v>6.0999999999999999E-2</v>
      </c>
      <c r="Z10">
        <v>1355</v>
      </c>
      <c r="AA10">
        <v>0.93899999999999995</v>
      </c>
      <c r="AB10" s="52">
        <f t="shared" si="1"/>
        <v>42.696629213483149</v>
      </c>
      <c r="AC10" s="52">
        <f t="shared" si="0"/>
        <v>50</v>
      </c>
    </row>
    <row r="11" spans="1:29" ht="23.25">
      <c r="A11" s="50">
        <v>7</v>
      </c>
      <c r="B11" s="50">
        <v>10772</v>
      </c>
      <c r="C11" s="2" t="s">
        <v>123</v>
      </c>
      <c r="D11" s="51" t="s">
        <v>111</v>
      </c>
      <c r="E11" s="51">
        <v>60</v>
      </c>
      <c r="F11" s="51">
        <v>40</v>
      </c>
      <c r="G11" s="69">
        <v>5288</v>
      </c>
      <c r="H11">
        <v>4814</v>
      </c>
      <c r="I11">
        <v>23</v>
      </c>
      <c r="J11">
        <v>0.43490000000000001</v>
      </c>
      <c r="K11">
        <v>4777</v>
      </c>
      <c r="L11">
        <v>5148</v>
      </c>
      <c r="M11">
        <v>114</v>
      </c>
      <c r="N11">
        <v>18</v>
      </c>
      <c r="O11">
        <v>8</v>
      </c>
      <c r="P11">
        <v>17727</v>
      </c>
      <c r="Q11">
        <v>17172</v>
      </c>
      <c r="R11">
        <v>4814</v>
      </c>
      <c r="S11">
        <v>10.9764</v>
      </c>
      <c r="T11">
        <v>2.0757190000000002E-3</v>
      </c>
      <c r="U11">
        <v>819.14359999999999</v>
      </c>
      <c r="V11">
        <v>0.154906127</v>
      </c>
      <c r="W11">
        <v>0.99750000000000005</v>
      </c>
      <c r="X11">
        <v>3451</v>
      </c>
      <c r="Y11">
        <v>0.65259999999999996</v>
      </c>
      <c r="Z11">
        <v>1837</v>
      </c>
      <c r="AA11">
        <v>0.34739999999999999</v>
      </c>
      <c r="AB11" s="52">
        <f t="shared" si="1"/>
        <v>120.58988764044943</v>
      </c>
      <c r="AC11" s="52">
        <f t="shared" si="0"/>
        <v>120.35</v>
      </c>
    </row>
    <row r="12" spans="1:29" ht="23.25">
      <c r="A12" s="50">
        <v>8</v>
      </c>
      <c r="B12" s="50">
        <v>10773</v>
      </c>
      <c r="C12" s="2" t="s">
        <v>124</v>
      </c>
      <c r="D12" s="51" t="s">
        <v>107</v>
      </c>
      <c r="E12" s="51">
        <v>30</v>
      </c>
      <c r="F12" s="51">
        <v>36</v>
      </c>
      <c r="G12" s="69">
        <v>2241</v>
      </c>
      <c r="H12">
        <v>2167</v>
      </c>
      <c r="I12">
        <v>6</v>
      </c>
      <c r="J12">
        <v>0.26769999999999999</v>
      </c>
      <c r="K12">
        <v>1358</v>
      </c>
      <c r="L12">
        <v>1986</v>
      </c>
      <c r="M12">
        <v>206</v>
      </c>
      <c r="N12">
        <v>22</v>
      </c>
      <c r="O12">
        <v>27</v>
      </c>
      <c r="P12">
        <v>8167</v>
      </c>
      <c r="Q12">
        <v>8017</v>
      </c>
      <c r="R12">
        <v>2167</v>
      </c>
      <c r="S12">
        <v>601.52639999999997</v>
      </c>
      <c r="T12">
        <v>0.26841874199999999</v>
      </c>
      <c r="U12">
        <v>1273.3148000000001</v>
      </c>
      <c r="V12">
        <v>0.56819045099999999</v>
      </c>
      <c r="W12">
        <v>0.77780000000000005</v>
      </c>
      <c r="X12">
        <v>302</v>
      </c>
      <c r="Y12">
        <v>0.1348</v>
      </c>
      <c r="Z12">
        <v>1939</v>
      </c>
      <c r="AA12">
        <v>0.86519999999999997</v>
      </c>
      <c r="AB12" s="52">
        <f t="shared" si="1"/>
        <v>62.554619225967542</v>
      </c>
      <c r="AC12" s="52">
        <f t="shared" si="0"/>
        <v>60.194444444444443</v>
      </c>
    </row>
    <row r="13" spans="1:29" ht="23.25">
      <c r="A13" s="261">
        <v>9</v>
      </c>
      <c r="B13" s="261">
        <v>10774</v>
      </c>
      <c r="C13" s="262" t="s">
        <v>8</v>
      </c>
      <c r="D13" s="68" t="s">
        <v>107</v>
      </c>
      <c r="E13" s="68">
        <v>30</v>
      </c>
      <c r="F13" s="68">
        <v>30</v>
      </c>
      <c r="G13" s="69">
        <v>2796</v>
      </c>
      <c r="H13" s="69">
        <v>2737</v>
      </c>
      <c r="I13" s="69">
        <v>22</v>
      </c>
      <c r="J13" s="69">
        <v>0.78680000000000005</v>
      </c>
      <c r="K13" s="69">
        <v>1774</v>
      </c>
      <c r="L13" s="69">
        <v>2431</v>
      </c>
      <c r="M13" s="69">
        <v>283</v>
      </c>
      <c r="N13" s="69">
        <v>52</v>
      </c>
      <c r="O13" s="69">
        <v>30</v>
      </c>
      <c r="P13" s="69">
        <v>8180</v>
      </c>
      <c r="Q13" s="69">
        <v>7970</v>
      </c>
      <c r="R13" s="69">
        <v>2737</v>
      </c>
      <c r="S13" s="69">
        <v>949.83910000000003</v>
      </c>
      <c r="T13" s="69">
        <v>0.339713555</v>
      </c>
      <c r="U13" s="69">
        <v>1612.1937</v>
      </c>
      <c r="V13" s="69">
        <v>0.57660718899999996</v>
      </c>
      <c r="W13" s="69">
        <v>0.76139999999999997</v>
      </c>
      <c r="X13" s="69">
        <v>339</v>
      </c>
      <c r="Y13" s="69">
        <v>0.1212</v>
      </c>
      <c r="Z13" s="69">
        <v>2457</v>
      </c>
      <c r="AA13" s="69">
        <v>0.87880000000000003</v>
      </c>
      <c r="AB13" s="266">
        <f t="shared" si="1"/>
        <v>74.625468164794015</v>
      </c>
      <c r="AC13" s="266">
        <f t="shared" si="0"/>
        <v>91.233333333333334</v>
      </c>
    </row>
    <row r="14" spans="1:29" ht="23.25">
      <c r="A14" s="50">
        <v>10</v>
      </c>
      <c r="B14" s="50">
        <v>10775</v>
      </c>
      <c r="C14" s="2" t="s">
        <v>125</v>
      </c>
      <c r="D14" s="51" t="s">
        <v>107</v>
      </c>
      <c r="E14" s="51">
        <v>30</v>
      </c>
      <c r="F14" s="51">
        <v>46</v>
      </c>
      <c r="G14" s="69">
        <v>2783</v>
      </c>
      <c r="H14">
        <v>2610</v>
      </c>
      <c r="I14">
        <v>34</v>
      </c>
      <c r="J14">
        <v>1.2217</v>
      </c>
      <c r="K14">
        <v>1646</v>
      </c>
      <c r="L14">
        <v>2370</v>
      </c>
      <c r="M14">
        <v>289</v>
      </c>
      <c r="N14">
        <v>79</v>
      </c>
      <c r="O14">
        <v>45</v>
      </c>
      <c r="P14">
        <v>10534</v>
      </c>
      <c r="Q14">
        <v>10285</v>
      </c>
      <c r="R14">
        <v>2610</v>
      </c>
      <c r="S14">
        <v>1855.0306</v>
      </c>
      <c r="T14">
        <v>0.66655788699999996</v>
      </c>
      <c r="U14">
        <v>1797.8287</v>
      </c>
      <c r="V14">
        <v>0.64600384499999997</v>
      </c>
      <c r="W14">
        <v>0.42109999999999997</v>
      </c>
      <c r="X14">
        <v>584</v>
      </c>
      <c r="Y14">
        <v>0.20979999999999999</v>
      </c>
      <c r="Z14">
        <v>2199</v>
      </c>
      <c r="AA14">
        <v>0.79020000000000001</v>
      </c>
      <c r="AB14" s="52">
        <f t="shared" si="1"/>
        <v>62.805324865657056</v>
      </c>
      <c r="AC14" s="52">
        <f t="shared" si="0"/>
        <v>56.739130434782609</v>
      </c>
    </row>
    <row r="15" spans="1:29" ht="23.25">
      <c r="A15" s="50">
        <v>11</v>
      </c>
      <c r="B15" s="50">
        <v>10776</v>
      </c>
      <c r="C15" s="2" t="s">
        <v>10</v>
      </c>
      <c r="D15" s="51" t="s">
        <v>107</v>
      </c>
      <c r="E15" s="51">
        <v>60</v>
      </c>
      <c r="F15" s="51">
        <v>30</v>
      </c>
      <c r="G15" s="69">
        <v>2499</v>
      </c>
      <c r="H15">
        <v>2401</v>
      </c>
      <c r="I15">
        <v>18</v>
      </c>
      <c r="J15">
        <v>0.72030000000000005</v>
      </c>
      <c r="K15">
        <v>1605</v>
      </c>
      <c r="L15">
        <v>2211</v>
      </c>
      <c r="M15">
        <v>206</v>
      </c>
      <c r="N15">
        <v>44</v>
      </c>
      <c r="O15">
        <v>38</v>
      </c>
      <c r="P15">
        <v>11239</v>
      </c>
      <c r="Q15">
        <v>11131</v>
      </c>
      <c r="R15">
        <v>2401</v>
      </c>
      <c r="S15">
        <v>956.6028</v>
      </c>
      <c r="T15">
        <v>0.38279423800000001</v>
      </c>
      <c r="U15">
        <v>1438.9151999999999</v>
      </c>
      <c r="V15">
        <v>0.57579639900000001</v>
      </c>
      <c r="W15">
        <v>0.70630000000000004</v>
      </c>
      <c r="X15">
        <v>247</v>
      </c>
      <c r="Y15">
        <v>9.8799999999999999E-2</v>
      </c>
      <c r="Z15">
        <v>2252</v>
      </c>
      <c r="AA15">
        <v>0.9012</v>
      </c>
      <c r="AB15" s="52">
        <f t="shared" si="1"/>
        <v>104.22284644194757</v>
      </c>
      <c r="AC15" s="52">
        <f t="shared" si="0"/>
        <v>80.033333333333331</v>
      </c>
    </row>
    <row r="16" spans="1:29" ht="23.25">
      <c r="A16" s="50">
        <v>12</v>
      </c>
      <c r="B16" s="50">
        <v>10777</v>
      </c>
      <c r="C16" s="2" t="s">
        <v>126</v>
      </c>
      <c r="D16" s="51" t="s">
        <v>107</v>
      </c>
      <c r="E16" s="51">
        <v>60</v>
      </c>
      <c r="F16" s="51">
        <v>39</v>
      </c>
      <c r="G16" s="69">
        <v>3199</v>
      </c>
      <c r="H16">
        <v>3018</v>
      </c>
      <c r="I16">
        <v>36</v>
      </c>
      <c r="J16">
        <v>1.1254</v>
      </c>
      <c r="K16">
        <v>1966</v>
      </c>
      <c r="L16">
        <v>2877</v>
      </c>
      <c r="M16">
        <v>251</v>
      </c>
      <c r="N16">
        <v>43</v>
      </c>
      <c r="O16">
        <v>28</v>
      </c>
      <c r="P16">
        <v>9800</v>
      </c>
      <c r="Q16">
        <v>9519</v>
      </c>
      <c r="R16">
        <v>3018</v>
      </c>
      <c r="S16">
        <v>1246.1663000000001</v>
      </c>
      <c r="T16">
        <v>0.389548703</v>
      </c>
      <c r="U16">
        <v>1767.0418999999999</v>
      </c>
      <c r="V16">
        <v>0.55237320999999995</v>
      </c>
      <c r="W16">
        <v>0.6361</v>
      </c>
      <c r="X16">
        <v>320</v>
      </c>
      <c r="Y16">
        <v>0.1</v>
      </c>
      <c r="Z16">
        <v>2879</v>
      </c>
      <c r="AA16">
        <v>0.9</v>
      </c>
      <c r="AB16" s="52">
        <f t="shared" si="1"/>
        <v>68.560933448573891</v>
      </c>
      <c r="AC16" s="52">
        <f t="shared" si="0"/>
        <v>77.384615384615387</v>
      </c>
    </row>
    <row r="17" spans="1:29" ht="23.25">
      <c r="A17" s="50">
        <v>13</v>
      </c>
      <c r="B17" s="50">
        <v>10778</v>
      </c>
      <c r="C17" s="2" t="s">
        <v>12</v>
      </c>
      <c r="D17" s="51" t="s">
        <v>112</v>
      </c>
      <c r="E17" s="51">
        <v>10</v>
      </c>
      <c r="F17" s="51">
        <v>10</v>
      </c>
      <c r="G17" s="69">
        <v>906</v>
      </c>
      <c r="H17">
        <v>888</v>
      </c>
      <c r="I17">
        <v>5</v>
      </c>
      <c r="J17">
        <v>0.55189999999999995</v>
      </c>
      <c r="K17">
        <v>638</v>
      </c>
      <c r="L17">
        <v>822</v>
      </c>
      <c r="M17">
        <v>68</v>
      </c>
      <c r="N17">
        <v>12</v>
      </c>
      <c r="O17">
        <v>4</v>
      </c>
      <c r="P17">
        <v>2923</v>
      </c>
      <c r="Q17">
        <v>2897</v>
      </c>
      <c r="R17">
        <v>888</v>
      </c>
      <c r="S17">
        <v>386.53390000000002</v>
      </c>
      <c r="T17">
        <v>0.42663785900000001</v>
      </c>
      <c r="U17">
        <v>466.47039999999998</v>
      </c>
      <c r="V17">
        <v>0.51486799100000002</v>
      </c>
      <c r="W17">
        <v>0.70199999999999996</v>
      </c>
      <c r="X17">
        <v>69</v>
      </c>
      <c r="Y17">
        <v>7.6200000000000004E-2</v>
      </c>
      <c r="Z17">
        <v>837</v>
      </c>
      <c r="AA17">
        <v>0.92379999999999995</v>
      </c>
      <c r="AB17" s="52">
        <f t="shared" si="1"/>
        <v>81.376404494382029</v>
      </c>
      <c r="AC17" s="52">
        <f t="shared" si="0"/>
        <v>88.8</v>
      </c>
    </row>
    <row r="18" spans="1:29" ht="23.25">
      <c r="A18" s="50">
        <v>14</v>
      </c>
      <c r="B18" s="50">
        <v>10779</v>
      </c>
      <c r="C18" s="2" t="s">
        <v>127</v>
      </c>
      <c r="D18" s="51" t="s">
        <v>107</v>
      </c>
      <c r="E18" s="51">
        <v>30</v>
      </c>
      <c r="F18" s="51">
        <v>31</v>
      </c>
      <c r="G18" s="69">
        <v>2620</v>
      </c>
      <c r="H18">
        <v>2547</v>
      </c>
      <c r="I18">
        <v>10</v>
      </c>
      <c r="J18">
        <v>0.38169999999999998</v>
      </c>
      <c r="K18">
        <v>1466</v>
      </c>
      <c r="L18">
        <v>2251</v>
      </c>
      <c r="M18">
        <v>285</v>
      </c>
      <c r="N18">
        <v>54</v>
      </c>
      <c r="O18">
        <v>30</v>
      </c>
      <c r="P18">
        <v>9515</v>
      </c>
      <c r="Q18">
        <v>9408</v>
      </c>
      <c r="R18">
        <v>2547</v>
      </c>
      <c r="S18">
        <v>1203.3045</v>
      </c>
      <c r="T18">
        <v>0.45927652699999999</v>
      </c>
      <c r="U18">
        <v>1614.3777</v>
      </c>
      <c r="V18">
        <v>0.61617469499999999</v>
      </c>
      <c r="W18">
        <v>0.62480000000000002</v>
      </c>
      <c r="X18">
        <v>388</v>
      </c>
      <c r="Y18">
        <v>0.14810000000000001</v>
      </c>
      <c r="Z18">
        <v>2232</v>
      </c>
      <c r="AA18">
        <v>0.85189999999999999</v>
      </c>
      <c r="AB18" s="52">
        <f t="shared" si="1"/>
        <v>85.248278361725269</v>
      </c>
      <c r="AC18" s="52">
        <f t="shared" si="0"/>
        <v>82.161290322580641</v>
      </c>
    </row>
    <row r="19" spans="1:29" ht="23.25">
      <c r="A19" s="50">
        <v>15</v>
      </c>
      <c r="B19" s="50">
        <v>10780</v>
      </c>
      <c r="C19" s="2" t="s">
        <v>128</v>
      </c>
      <c r="D19" s="51" t="s">
        <v>112</v>
      </c>
      <c r="E19" s="51">
        <v>10</v>
      </c>
      <c r="F19" s="51">
        <v>22</v>
      </c>
      <c r="G19" s="69">
        <v>975</v>
      </c>
      <c r="H19">
        <v>960</v>
      </c>
      <c r="I19">
        <v>9</v>
      </c>
      <c r="J19">
        <v>0.92310000000000003</v>
      </c>
      <c r="K19">
        <v>444</v>
      </c>
      <c r="L19">
        <v>788</v>
      </c>
      <c r="M19">
        <v>129</v>
      </c>
      <c r="N19">
        <v>39</v>
      </c>
      <c r="O19">
        <v>19</v>
      </c>
      <c r="P19">
        <v>2707</v>
      </c>
      <c r="Q19">
        <v>2661</v>
      </c>
      <c r="R19">
        <v>960</v>
      </c>
      <c r="S19">
        <v>687.149</v>
      </c>
      <c r="T19">
        <v>0.70476820500000004</v>
      </c>
      <c r="U19">
        <v>721.18119999999999</v>
      </c>
      <c r="V19">
        <v>0.73967302599999996</v>
      </c>
      <c r="W19">
        <v>0.4667</v>
      </c>
      <c r="X19">
        <v>54</v>
      </c>
      <c r="Y19">
        <v>5.5399999999999998E-2</v>
      </c>
      <c r="Z19">
        <v>921</v>
      </c>
      <c r="AA19">
        <v>0.9446</v>
      </c>
      <c r="AB19" s="52">
        <f t="shared" si="1"/>
        <v>33.975995914198158</v>
      </c>
      <c r="AC19" s="52">
        <f t="shared" si="0"/>
        <v>43.636363636363633</v>
      </c>
    </row>
    <row r="20" spans="1:29" ht="23.25">
      <c r="A20" s="50">
        <v>16</v>
      </c>
      <c r="B20" s="50">
        <v>10781</v>
      </c>
      <c r="C20" s="2" t="s">
        <v>129</v>
      </c>
      <c r="D20" s="51" t="s">
        <v>112</v>
      </c>
      <c r="E20" s="51">
        <v>10</v>
      </c>
      <c r="F20" s="51">
        <v>14</v>
      </c>
      <c r="G20" s="69">
        <v>1064</v>
      </c>
      <c r="H20">
        <v>1064</v>
      </c>
      <c r="I20">
        <v>5</v>
      </c>
      <c r="J20">
        <v>0.46989999999999998</v>
      </c>
      <c r="K20">
        <v>644</v>
      </c>
      <c r="L20">
        <v>963</v>
      </c>
      <c r="M20">
        <v>80</v>
      </c>
      <c r="N20">
        <v>14</v>
      </c>
      <c r="O20">
        <v>7</v>
      </c>
      <c r="P20">
        <v>4186</v>
      </c>
      <c r="Q20">
        <v>4169</v>
      </c>
      <c r="R20">
        <v>1064</v>
      </c>
      <c r="S20">
        <v>590.6146</v>
      </c>
      <c r="T20">
        <v>0.55508891000000005</v>
      </c>
      <c r="U20">
        <v>568.26319999999998</v>
      </c>
      <c r="V20">
        <v>0.534081955</v>
      </c>
      <c r="W20">
        <v>0.5827</v>
      </c>
      <c r="X20">
        <v>58</v>
      </c>
      <c r="Y20">
        <v>5.45E-2</v>
      </c>
      <c r="Z20">
        <v>1006</v>
      </c>
      <c r="AA20">
        <v>0.94550000000000001</v>
      </c>
      <c r="AB20" s="52">
        <f t="shared" si="1"/>
        <v>83.647672552166938</v>
      </c>
      <c r="AC20" s="52">
        <f t="shared" si="0"/>
        <v>76</v>
      </c>
    </row>
    <row r="21" spans="1:29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69910</v>
      </c>
      <c r="H21" s="54">
        <f t="shared" ref="H21:R21" si="2">SUM(H5:H20)</f>
        <v>65995</v>
      </c>
      <c r="I21" s="54">
        <f t="shared" si="2"/>
        <v>2064</v>
      </c>
      <c r="J21" s="54">
        <f t="shared" si="2"/>
        <v>20.8857</v>
      </c>
      <c r="K21" s="54">
        <f t="shared" si="2"/>
        <v>27353</v>
      </c>
      <c r="L21" s="54">
        <f t="shared" si="2"/>
        <v>37710</v>
      </c>
      <c r="M21" s="54">
        <f t="shared" si="2"/>
        <v>5125</v>
      </c>
      <c r="N21" s="54">
        <f t="shared" si="2"/>
        <v>1030</v>
      </c>
      <c r="O21" s="54">
        <f t="shared" si="2"/>
        <v>1401</v>
      </c>
      <c r="P21" s="54">
        <f t="shared" si="2"/>
        <v>180381</v>
      </c>
      <c r="Q21" s="55">
        <f t="shared" si="2"/>
        <v>295598</v>
      </c>
      <c r="R21" s="55">
        <f t="shared" si="2"/>
        <v>65995</v>
      </c>
      <c r="S21" s="55">
        <f>+Q21/G21</f>
        <v>4.2282649120297524</v>
      </c>
      <c r="T21" s="55">
        <f>+R21/G21</f>
        <v>0.94399942783578883</v>
      </c>
      <c r="U21" s="55">
        <f>SUM(U5:U20)</f>
        <v>31055.333999999999</v>
      </c>
      <c r="V21" s="51"/>
      <c r="W21" s="51"/>
    </row>
    <row r="23" spans="1:29">
      <c r="A23" s="48" t="s">
        <v>104</v>
      </c>
    </row>
    <row r="24" spans="1:29">
      <c r="A24" s="49" t="s">
        <v>131</v>
      </c>
    </row>
  </sheetData>
  <mergeCells count="2">
    <mergeCell ref="A21:C21"/>
    <mergeCell ref="A1:U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zoomScale="80" zoomScaleNormal="80" workbookViewId="0">
      <selection activeCell="H2" sqref="H1:J1048576"/>
    </sheetView>
  </sheetViews>
  <sheetFormatPr defaultRowHeight="12.75"/>
  <cols>
    <col min="3" max="3" width="36.7109375" bestFit="1" customWidth="1"/>
    <col min="5" max="5" width="10" customWidth="1"/>
    <col min="8" max="11" width="0" hidden="1" customWidth="1"/>
    <col min="16" max="16" width="0" hidden="1" customWidth="1"/>
    <col min="17" max="17" width="15" hidden="1" customWidth="1"/>
    <col min="18" max="18" width="13.7109375" hidden="1" customWidth="1"/>
    <col min="19" max="19" width="0" hidden="1" customWidth="1"/>
    <col min="21" max="21" width="13.5703125" hidden="1" customWidth="1"/>
    <col min="23" max="27" width="0" hidden="1" customWidth="1"/>
  </cols>
  <sheetData>
    <row r="1" spans="1:29" ht="22.5">
      <c r="A1" s="301" t="s">
        <v>144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</row>
    <row r="3" spans="1:29">
      <c r="AB3">
        <v>92</v>
      </c>
    </row>
    <row r="4" spans="1:29" s="59" customFormat="1" ht="89.25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8" t="s">
        <v>18</v>
      </c>
      <c r="H4" s="58" t="s">
        <v>96</v>
      </c>
      <c r="I4" s="58" t="s">
        <v>106</v>
      </c>
      <c r="J4" s="64" t="s">
        <v>134</v>
      </c>
      <c r="K4" s="58" t="s">
        <v>114</v>
      </c>
      <c r="L4" s="58" t="s">
        <v>115</v>
      </c>
      <c r="M4" s="58" t="s">
        <v>97</v>
      </c>
      <c r="N4" s="58" t="s">
        <v>98</v>
      </c>
      <c r="O4" s="58" t="s">
        <v>99</v>
      </c>
      <c r="P4" s="62" t="s">
        <v>135</v>
      </c>
      <c r="Q4" s="58" t="s">
        <v>100</v>
      </c>
      <c r="R4" s="58" t="s">
        <v>117</v>
      </c>
      <c r="S4" s="58" t="s">
        <v>101</v>
      </c>
      <c r="T4" s="58" t="s">
        <v>140</v>
      </c>
      <c r="U4" s="58" t="s">
        <v>141</v>
      </c>
      <c r="V4" s="58" t="s">
        <v>102</v>
      </c>
      <c r="W4" s="60" t="s">
        <v>103</v>
      </c>
      <c r="X4" s="64" t="s">
        <v>136</v>
      </c>
      <c r="Y4" s="64" t="s">
        <v>137</v>
      </c>
      <c r="Z4" s="58" t="s">
        <v>138</v>
      </c>
      <c r="AA4" s="58" t="s">
        <v>139</v>
      </c>
      <c r="AB4" s="57" t="s">
        <v>91</v>
      </c>
      <c r="AC4" s="57" t="s">
        <v>113</v>
      </c>
    </row>
    <row r="5" spans="1:29" ht="23.25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 s="51">
        <v>8191</v>
      </c>
      <c r="H5" s="51">
        <v>7403</v>
      </c>
      <c r="I5" s="51">
        <v>403</v>
      </c>
      <c r="J5" s="51">
        <v>4.92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/>
      <c r="Q5" s="51">
        <v>39990</v>
      </c>
      <c r="R5" s="51">
        <v>7403</v>
      </c>
      <c r="S5" s="51"/>
      <c r="T5" s="51"/>
      <c r="U5" s="51"/>
      <c r="V5" s="51"/>
      <c r="W5" s="51"/>
      <c r="X5" s="51">
        <v>0</v>
      </c>
      <c r="Y5" s="51">
        <v>0</v>
      </c>
      <c r="Z5" s="51">
        <v>0</v>
      </c>
      <c r="AA5" s="51">
        <v>0</v>
      </c>
    </row>
    <row r="6" spans="1:29" ht="23.25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68">
        <v>2879</v>
      </c>
      <c r="H6" s="51">
        <v>2800</v>
      </c>
      <c r="I6" s="51">
        <v>104</v>
      </c>
      <c r="J6" s="51">
        <v>3.6124000000000001</v>
      </c>
      <c r="K6" s="51">
        <v>1154</v>
      </c>
      <c r="L6" s="51">
        <v>1813</v>
      </c>
      <c r="M6" s="51">
        <v>702</v>
      </c>
      <c r="N6" s="51">
        <v>124</v>
      </c>
      <c r="O6" s="51">
        <v>240</v>
      </c>
      <c r="P6" s="51">
        <v>15057</v>
      </c>
      <c r="Q6" s="51">
        <v>14583</v>
      </c>
      <c r="R6" s="51">
        <v>2800</v>
      </c>
      <c r="S6" s="51">
        <v>3395.5066999999999</v>
      </c>
      <c r="T6" s="51">
        <v>1.179404898</v>
      </c>
      <c r="U6" s="51">
        <v>3415.3678</v>
      </c>
      <c r="V6" s="51">
        <v>1.186303508</v>
      </c>
      <c r="W6" s="51">
        <v>0.28339999999999999</v>
      </c>
      <c r="X6" s="51">
        <v>1678</v>
      </c>
      <c r="Y6" s="51">
        <v>0.58279999999999998</v>
      </c>
      <c r="Z6" s="51">
        <v>1201</v>
      </c>
      <c r="AA6" s="51">
        <v>0.41720000000000002</v>
      </c>
      <c r="AB6" s="67">
        <f>+(Q6*100)/(F6*$AB$3)</f>
        <v>78.470727507533368</v>
      </c>
      <c r="AC6" s="52">
        <f t="shared" ref="AC6:AC20" si="0">+H6/F6</f>
        <v>13.861386138613861</v>
      </c>
    </row>
    <row r="7" spans="1:29" ht="23.25">
      <c r="A7" s="50">
        <v>3</v>
      </c>
      <c r="B7" s="50">
        <v>10768</v>
      </c>
      <c r="C7" s="2" t="s">
        <v>16</v>
      </c>
      <c r="D7" s="51" t="s">
        <v>107</v>
      </c>
      <c r="E7" s="51">
        <v>30</v>
      </c>
      <c r="F7" s="51">
        <v>30</v>
      </c>
      <c r="G7" s="68">
        <v>712</v>
      </c>
      <c r="H7" s="51">
        <v>676</v>
      </c>
      <c r="I7" s="51">
        <v>11</v>
      </c>
      <c r="J7" s="51">
        <v>1.5448999999999999</v>
      </c>
      <c r="K7" s="51">
        <v>432</v>
      </c>
      <c r="L7" s="51">
        <v>633</v>
      </c>
      <c r="M7" s="51">
        <v>59</v>
      </c>
      <c r="N7" s="51">
        <v>12</v>
      </c>
      <c r="O7" s="51">
        <v>8</v>
      </c>
      <c r="P7" s="51">
        <v>2318</v>
      </c>
      <c r="Q7" s="51">
        <v>2279</v>
      </c>
      <c r="R7" s="51">
        <v>676</v>
      </c>
      <c r="S7" s="51">
        <v>210.125</v>
      </c>
      <c r="T7" s="51">
        <v>0.29511938199999999</v>
      </c>
      <c r="U7" s="51">
        <v>409.5385</v>
      </c>
      <c r="V7" s="51">
        <v>0.57519452199999999</v>
      </c>
      <c r="W7" s="51">
        <v>0.75419999999999998</v>
      </c>
      <c r="X7" s="51">
        <v>100</v>
      </c>
      <c r="Y7" s="51">
        <v>0.1404</v>
      </c>
      <c r="Z7" s="51">
        <v>612</v>
      </c>
      <c r="AA7" s="51">
        <v>0.85960000000000003</v>
      </c>
      <c r="AB7" s="67">
        <f t="shared" ref="AB7:AB20" si="1">+(Q7*100)/(F7*$AB$3)</f>
        <v>82.572463768115938</v>
      </c>
      <c r="AC7" s="52">
        <f t="shared" si="0"/>
        <v>22.533333333333335</v>
      </c>
    </row>
    <row r="8" spans="1:29" ht="23.25">
      <c r="A8" s="50">
        <v>4</v>
      </c>
      <c r="B8" s="50">
        <v>10769</v>
      </c>
      <c r="C8" s="2" t="s">
        <v>120</v>
      </c>
      <c r="D8" s="51" t="s">
        <v>107</v>
      </c>
      <c r="E8" s="51">
        <v>60</v>
      </c>
      <c r="F8" s="51">
        <v>36</v>
      </c>
      <c r="G8" s="68">
        <v>602</v>
      </c>
      <c r="H8" s="51">
        <v>596</v>
      </c>
      <c r="I8" s="51">
        <v>5</v>
      </c>
      <c r="J8" s="51">
        <v>0.8306</v>
      </c>
      <c r="K8" s="51">
        <v>312</v>
      </c>
      <c r="L8" s="51">
        <v>518</v>
      </c>
      <c r="M8" s="51">
        <v>69</v>
      </c>
      <c r="N8" s="51">
        <v>6</v>
      </c>
      <c r="O8" s="51">
        <v>9</v>
      </c>
      <c r="P8" s="51">
        <v>2456</v>
      </c>
      <c r="Q8" s="51">
        <v>2432</v>
      </c>
      <c r="R8" s="51">
        <v>596</v>
      </c>
      <c r="S8" s="51">
        <v>3.4083999999999999</v>
      </c>
      <c r="T8" s="51">
        <v>5.6617940000000004E-3</v>
      </c>
      <c r="U8" s="51">
        <v>378.34699999999998</v>
      </c>
      <c r="V8" s="51">
        <v>0.628483389</v>
      </c>
      <c r="W8" s="51">
        <v>0.99339999999999995</v>
      </c>
      <c r="X8" s="51">
        <v>193</v>
      </c>
      <c r="Y8" s="51">
        <v>0.3206</v>
      </c>
      <c r="Z8" s="51">
        <v>409</v>
      </c>
      <c r="AA8" s="51">
        <v>0.6794</v>
      </c>
      <c r="AB8" s="67">
        <f t="shared" si="1"/>
        <v>73.429951690821255</v>
      </c>
      <c r="AC8" s="52">
        <f t="shared" si="0"/>
        <v>16.555555555555557</v>
      </c>
    </row>
    <row r="9" spans="1:29" ht="23.25">
      <c r="A9" s="50">
        <v>5</v>
      </c>
      <c r="B9" s="50">
        <v>10770</v>
      </c>
      <c r="C9" s="2" t="s">
        <v>121</v>
      </c>
      <c r="D9" s="51" t="s">
        <v>107</v>
      </c>
      <c r="E9" s="51">
        <v>30</v>
      </c>
      <c r="F9" s="51">
        <v>36</v>
      </c>
      <c r="G9" s="68">
        <v>501</v>
      </c>
      <c r="H9" s="51">
        <v>497</v>
      </c>
      <c r="I9" s="51">
        <v>2</v>
      </c>
      <c r="J9" s="51">
        <v>0.3992</v>
      </c>
      <c r="K9" s="51">
        <v>261</v>
      </c>
      <c r="L9" s="51">
        <v>448</v>
      </c>
      <c r="M9" s="51">
        <v>42</v>
      </c>
      <c r="N9" s="51">
        <v>3</v>
      </c>
      <c r="O9" s="51">
        <v>8</v>
      </c>
      <c r="P9" s="51">
        <v>1913</v>
      </c>
      <c r="Q9" s="51">
        <v>1884</v>
      </c>
      <c r="R9" s="51">
        <v>497</v>
      </c>
      <c r="S9" s="51">
        <v>319.22280000000001</v>
      </c>
      <c r="T9" s="51">
        <v>0.63717125699999999</v>
      </c>
      <c r="U9" s="51">
        <v>318.84820000000002</v>
      </c>
      <c r="V9" s="51">
        <v>0.63642355299999998</v>
      </c>
      <c r="W9" s="51">
        <v>0.49099999999999999</v>
      </c>
      <c r="X9" s="51">
        <v>38</v>
      </c>
      <c r="Y9" s="51">
        <v>7.5800000000000006E-2</v>
      </c>
      <c r="Z9" s="51">
        <v>463</v>
      </c>
      <c r="AA9" s="51">
        <v>0.92420000000000002</v>
      </c>
      <c r="AB9" s="67">
        <f t="shared" si="1"/>
        <v>56.884057971014492</v>
      </c>
      <c r="AC9" s="52">
        <f t="shared" si="0"/>
        <v>13.805555555555555</v>
      </c>
    </row>
    <row r="10" spans="1:29" ht="23.25">
      <c r="A10" s="50">
        <v>6</v>
      </c>
      <c r="B10" s="50">
        <v>10771</v>
      </c>
      <c r="C10" s="2" t="s">
        <v>122</v>
      </c>
      <c r="D10" s="51" t="s">
        <v>107</v>
      </c>
      <c r="E10" s="51">
        <v>30</v>
      </c>
      <c r="F10" s="51">
        <v>28</v>
      </c>
      <c r="G10" s="68">
        <v>431</v>
      </c>
      <c r="H10" s="51">
        <v>423</v>
      </c>
      <c r="I10" s="51">
        <v>5</v>
      </c>
      <c r="J10" s="51">
        <v>1.1600999999999999</v>
      </c>
      <c r="K10" s="51">
        <v>254</v>
      </c>
      <c r="L10" s="51">
        <v>385</v>
      </c>
      <c r="M10" s="51">
        <v>40</v>
      </c>
      <c r="N10" s="51">
        <v>2</v>
      </c>
      <c r="O10" s="51">
        <v>4</v>
      </c>
      <c r="P10" s="51">
        <v>1313</v>
      </c>
      <c r="Q10" s="51">
        <v>1282</v>
      </c>
      <c r="R10" s="51">
        <v>423</v>
      </c>
      <c r="S10" s="51">
        <v>248.33510000000001</v>
      </c>
      <c r="T10" s="51">
        <v>0.57618352699999997</v>
      </c>
      <c r="U10" s="51">
        <v>247.0522</v>
      </c>
      <c r="V10" s="51">
        <v>0.57320696100000001</v>
      </c>
      <c r="W10" s="51">
        <v>0.5383</v>
      </c>
      <c r="X10" s="51">
        <v>93</v>
      </c>
      <c r="Y10" s="51">
        <v>0.21579999999999999</v>
      </c>
      <c r="Z10" s="51">
        <v>338</v>
      </c>
      <c r="AA10" s="51">
        <v>0.78420000000000001</v>
      </c>
      <c r="AB10" s="67">
        <f t="shared" si="1"/>
        <v>49.767080745341616</v>
      </c>
      <c r="AC10" s="52">
        <f t="shared" si="0"/>
        <v>15.107142857142858</v>
      </c>
    </row>
    <row r="11" spans="1:29" ht="23.25">
      <c r="A11" s="50">
        <v>7</v>
      </c>
      <c r="B11" s="50">
        <v>10772</v>
      </c>
      <c r="C11" s="2" t="s">
        <v>123</v>
      </c>
      <c r="D11" s="51" t="s">
        <v>111</v>
      </c>
      <c r="E11" s="51">
        <v>60</v>
      </c>
      <c r="F11" s="51">
        <v>40</v>
      </c>
      <c r="G11" s="68">
        <v>1271</v>
      </c>
      <c r="H11" s="51">
        <v>1148</v>
      </c>
      <c r="I11" s="51">
        <v>10</v>
      </c>
      <c r="J11" s="51">
        <v>0.78680000000000005</v>
      </c>
      <c r="K11" s="51">
        <v>992</v>
      </c>
      <c r="L11" s="51">
        <v>1207</v>
      </c>
      <c r="M11" s="51">
        <v>60</v>
      </c>
      <c r="N11" s="51">
        <v>2</v>
      </c>
      <c r="O11" s="51">
        <v>2</v>
      </c>
      <c r="P11" s="51">
        <v>3979</v>
      </c>
      <c r="Q11" s="51">
        <v>3851</v>
      </c>
      <c r="R11" s="51">
        <v>1148</v>
      </c>
      <c r="S11" s="51">
        <v>91.54</v>
      </c>
      <c r="T11" s="51">
        <v>7.2022030000000001E-2</v>
      </c>
      <c r="U11" s="51">
        <v>430.01459999999997</v>
      </c>
      <c r="V11" s="51">
        <v>0.338327773</v>
      </c>
      <c r="W11" s="51">
        <v>0.92600000000000005</v>
      </c>
      <c r="X11" s="51">
        <v>790</v>
      </c>
      <c r="Y11" s="51">
        <v>0.62160000000000004</v>
      </c>
      <c r="Z11" s="51">
        <v>481</v>
      </c>
      <c r="AA11" s="51">
        <v>0.37840000000000001</v>
      </c>
      <c r="AB11" s="67">
        <f t="shared" si="1"/>
        <v>104.64673913043478</v>
      </c>
      <c r="AC11" s="52">
        <f t="shared" si="0"/>
        <v>28.7</v>
      </c>
    </row>
    <row r="12" spans="1:29" ht="23.25">
      <c r="A12" s="50">
        <v>8</v>
      </c>
      <c r="B12" s="50">
        <v>10773</v>
      </c>
      <c r="C12" s="2" t="s">
        <v>124</v>
      </c>
      <c r="D12" s="51" t="s">
        <v>107</v>
      </c>
      <c r="E12" s="51">
        <v>30</v>
      </c>
      <c r="F12" s="51">
        <v>36</v>
      </c>
      <c r="G12" s="68">
        <v>612</v>
      </c>
      <c r="H12" s="51">
        <v>599</v>
      </c>
      <c r="I12" s="51">
        <v>2</v>
      </c>
      <c r="J12" s="51">
        <v>0.32679999999999998</v>
      </c>
      <c r="K12" s="51">
        <v>355</v>
      </c>
      <c r="L12" s="51">
        <v>545</v>
      </c>
      <c r="M12" s="51">
        <v>57</v>
      </c>
      <c r="N12" s="51">
        <v>3</v>
      </c>
      <c r="O12" s="51">
        <v>7</v>
      </c>
      <c r="P12" s="51">
        <v>2132</v>
      </c>
      <c r="Q12" s="51">
        <v>2098</v>
      </c>
      <c r="R12" s="51">
        <v>599</v>
      </c>
      <c r="S12" s="51">
        <v>347.43759999999997</v>
      </c>
      <c r="T12" s="51">
        <v>0.56770849700000003</v>
      </c>
      <c r="U12" s="51">
        <v>346.77069999999998</v>
      </c>
      <c r="V12" s="51">
        <v>0.56661879100000001</v>
      </c>
      <c r="W12" s="51">
        <v>0.51800000000000002</v>
      </c>
      <c r="X12" s="51">
        <v>67</v>
      </c>
      <c r="Y12" s="51">
        <v>0.1095</v>
      </c>
      <c r="Z12" s="51">
        <v>545</v>
      </c>
      <c r="AA12" s="51">
        <v>0.89049999999999996</v>
      </c>
      <c r="AB12" s="67">
        <f t="shared" si="1"/>
        <v>63.345410628019323</v>
      </c>
      <c r="AC12" s="52">
        <f t="shared" si="0"/>
        <v>16.638888888888889</v>
      </c>
    </row>
    <row r="13" spans="1:29" ht="23.25">
      <c r="A13" s="50">
        <v>9</v>
      </c>
      <c r="B13" s="50">
        <v>10774</v>
      </c>
      <c r="C13" s="2" t="s">
        <v>8</v>
      </c>
      <c r="D13" s="51" t="s">
        <v>107</v>
      </c>
      <c r="E13" s="51">
        <v>30</v>
      </c>
      <c r="F13" s="51">
        <v>30</v>
      </c>
      <c r="G13" s="68">
        <v>563</v>
      </c>
      <c r="H13" s="51">
        <v>545</v>
      </c>
      <c r="I13" s="51">
        <v>2</v>
      </c>
      <c r="J13" s="51">
        <v>0.35520000000000002</v>
      </c>
      <c r="K13" s="51">
        <v>347</v>
      </c>
      <c r="L13" s="51">
        <v>505</v>
      </c>
      <c r="M13" s="51">
        <v>46</v>
      </c>
      <c r="N13" s="51">
        <v>11</v>
      </c>
      <c r="O13" s="51">
        <v>1</v>
      </c>
      <c r="P13" s="51">
        <v>1685</v>
      </c>
      <c r="Q13" s="51">
        <v>1648</v>
      </c>
      <c r="R13" s="51">
        <v>545</v>
      </c>
      <c r="S13" s="51">
        <v>6.1348000000000003</v>
      </c>
      <c r="T13" s="51">
        <v>1.0896625E-2</v>
      </c>
      <c r="U13" s="51">
        <v>306.66219999999998</v>
      </c>
      <c r="V13" s="51">
        <v>0.54469307300000003</v>
      </c>
      <c r="W13" s="51">
        <v>0.98760000000000003</v>
      </c>
      <c r="X13" s="51">
        <v>87</v>
      </c>
      <c r="Y13" s="51">
        <v>0.1545</v>
      </c>
      <c r="Z13" s="51">
        <v>476</v>
      </c>
      <c r="AA13" s="51">
        <v>0.84550000000000003</v>
      </c>
      <c r="AB13" s="67">
        <f t="shared" si="1"/>
        <v>59.710144927536234</v>
      </c>
      <c r="AC13" s="52">
        <f t="shared" si="0"/>
        <v>18.166666666666668</v>
      </c>
    </row>
    <row r="14" spans="1:29" ht="23.25">
      <c r="A14" s="50">
        <v>10</v>
      </c>
      <c r="B14" s="50">
        <v>10775</v>
      </c>
      <c r="C14" s="2" t="s">
        <v>125</v>
      </c>
      <c r="D14" s="51" t="s">
        <v>107</v>
      </c>
      <c r="E14" s="51">
        <v>30</v>
      </c>
      <c r="F14" s="51">
        <v>46</v>
      </c>
      <c r="G14" s="68">
        <v>676</v>
      </c>
      <c r="H14" s="51">
        <v>648</v>
      </c>
      <c r="I14" s="51">
        <v>6</v>
      </c>
      <c r="J14" s="51">
        <v>0.88759999999999994</v>
      </c>
      <c r="K14" s="51">
        <v>410</v>
      </c>
      <c r="L14" s="51">
        <v>590</v>
      </c>
      <c r="M14" s="51">
        <v>66</v>
      </c>
      <c r="N14" s="51">
        <v>11</v>
      </c>
      <c r="O14" s="51">
        <v>9</v>
      </c>
      <c r="P14" s="51">
        <v>2590</v>
      </c>
      <c r="Q14" s="51">
        <v>2543</v>
      </c>
      <c r="R14" s="51">
        <v>648</v>
      </c>
      <c r="S14" s="51">
        <v>419.36790000000002</v>
      </c>
      <c r="T14" s="51">
        <v>0.62036671600000004</v>
      </c>
      <c r="U14" s="51">
        <v>405.06079999999997</v>
      </c>
      <c r="V14" s="51">
        <v>0.59920236699999996</v>
      </c>
      <c r="W14" s="51">
        <v>0.48820000000000002</v>
      </c>
      <c r="X14" s="51">
        <v>135</v>
      </c>
      <c r="Y14" s="51">
        <v>0.19969999999999999</v>
      </c>
      <c r="Z14" s="51">
        <v>541</v>
      </c>
      <c r="AA14" s="51">
        <v>0.80030000000000001</v>
      </c>
      <c r="AB14" s="67">
        <f t="shared" si="1"/>
        <v>60.08979206049149</v>
      </c>
      <c r="AC14" s="52">
        <f t="shared" si="0"/>
        <v>14.086956521739131</v>
      </c>
    </row>
    <row r="15" spans="1:29" ht="23.25">
      <c r="A15" s="50">
        <v>11</v>
      </c>
      <c r="B15" s="50">
        <v>10776</v>
      </c>
      <c r="C15" s="2" t="s">
        <v>10</v>
      </c>
      <c r="D15" s="51" t="s">
        <v>107</v>
      </c>
      <c r="E15" s="51">
        <v>60</v>
      </c>
      <c r="F15" s="51">
        <v>30</v>
      </c>
      <c r="G15" s="68">
        <v>638</v>
      </c>
      <c r="H15" s="51">
        <v>610</v>
      </c>
      <c r="I15" s="51">
        <v>1</v>
      </c>
      <c r="J15" s="51">
        <v>0.15670000000000001</v>
      </c>
      <c r="K15" s="51">
        <v>430</v>
      </c>
      <c r="L15" s="51">
        <v>575</v>
      </c>
      <c r="M15" s="51">
        <v>47</v>
      </c>
      <c r="N15" s="51">
        <v>11</v>
      </c>
      <c r="O15" s="51">
        <v>5</v>
      </c>
      <c r="P15" s="51">
        <v>2047</v>
      </c>
      <c r="Q15" s="51">
        <v>2017</v>
      </c>
      <c r="R15" s="51">
        <v>610</v>
      </c>
      <c r="S15" s="51">
        <v>0</v>
      </c>
      <c r="T15" s="51">
        <v>0</v>
      </c>
      <c r="U15" s="51">
        <v>338.76490000000001</v>
      </c>
      <c r="V15" s="51">
        <v>0.53097946699999998</v>
      </c>
      <c r="W15" s="51">
        <v>1</v>
      </c>
      <c r="X15" s="51">
        <v>46</v>
      </c>
      <c r="Y15" s="51">
        <v>7.2099999999999997E-2</v>
      </c>
      <c r="Z15" s="51">
        <v>592</v>
      </c>
      <c r="AA15" s="51">
        <v>0.92789999999999995</v>
      </c>
      <c r="AB15" s="67">
        <f t="shared" si="1"/>
        <v>73.079710144927532</v>
      </c>
      <c r="AC15" s="52">
        <f t="shared" si="0"/>
        <v>20.333333333333332</v>
      </c>
    </row>
    <row r="16" spans="1:29" ht="23.25">
      <c r="A16" s="50">
        <v>12</v>
      </c>
      <c r="B16" s="50">
        <v>10777</v>
      </c>
      <c r="C16" s="2" t="s">
        <v>126</v>
      </c>
      <c r="D16" s="51" t="s">
        <v>107</v>
      </c>
      <c r="E16" s="51">
        <v>60</v>
      </c>
      <c r="F16" s="51">
        <v>39</v>
      </c>
      <c r="G16" s="68">
        <v>777</v>
      </c>
      <c r="H16" s="51">
        <v>731</v>
      </c>
      <c r="I16" s="51">
        <v>6</v>
      </c>
      <c r="J16" s="51">
        <v>0.7722</v>
      </c>
      <c r="K16" s="51">
        <v>436</v>
      </c>
      <c r="L16" s="51">
        <v>690</v>
      </c>
      <c r="M16" s="51">
        <v>67</v>
      </c>
      <c r="N16" s="51">
        <v>10</v>
      </c>
      <c r="O16" s="51">
        <v>10</v>
      </c>
      <c r="P16" s="51">
        <v>2535</v>
      </c>
      <c r="Q16" s="51">
        <v>2484</v>
      </c>
      <c r="R16" s="51">
        <v>731</v>
      </c>
      <c r="S16" s="51">
        <v>448.26339999999999</v>
      </c>
      <c r="T16" s="51">
        <v>0.57691557299999996</v>
      </c>
      <c r="U16" s="51">
        <v>450.63290000000001</v>
      </c>
      <c r="V16" s="51">
        <v>0.57996512200000006</v>
      </c>
      <c r="W16" s="51">
        <v>0.42599999999999999</v>
      </c>
      <c r="X16" s="51">
        <v>47</v>
      </c>
      <c r="Y16" s="51">
        <v>6.0499999999999998E-2</v>
      </c>
      <c r="Z16" s="51">
        <v>730</v>
      </c>
      <c r="AA16" s="51">
        <v>0.9395</v>
      </c>
      <c r="AB16" s="67">
        <f t="shared" si="1"/>
        <v>69.230769230769226</v>
      </c>
      <c r="AC16" s="52">
        <f t="shared" si="0"/>
        <v>18.743589743589745</v>
      </c>
    </row>
    <row r="17" spans="1:29" ht="23.25">
      <c r="A17" s="50">
        <v>13</v>
      </c>
      <c r="B17" s="50">
        <v>10778</v>
      </c>
      <c r="C17" s="2" t="s">
        <v>12</v>
      </c>
      <c r="D17" s="51" t="s">
        <v>112</v>
      </c>
      <c r="E17" s="51">
        <v>10</v>
      </c>
      <c r="F17" s="51">
        <v>10</v>
      </c>
      <c r="G17" s="68">
        <v>172</v>
      </c>
      <c r="H17" s="51">
        <v>171</v>
      </c>
      <c r="I17" s="51">
        <v>3</v>
      </c>
      <c r="J17" s="51">
        <v>1.7442</v>
      </c>
      <c r="K17" s="51">
        <v>110</v>
      </c>
      <c r="L17" s="51">
        <v>156</v>
      </c>
      <c r="M17" s="51">
        <v>11</v>
      </c>
      <c r="N17" s="51">
        <v>4</v>
      </c>
      <c r="O17" s="51">
        <v>1</v>
      </c>
      <c r="P17" s="51">
        <v>625</v>
      </c>
      <c r="Q17" s="51">
        <v>624</v>
      </c>
      <c r="R17" s="51">
        <v>171</v>
      </c>
      <c r="S17" s="51">
        <v>14.789099999999999</v>
      </c>
      <c r="T17" s="51">
        <v>8.598314E-2</v>
      </c>
      <c r="U17" s="51">
        <v>91.072500000000005</v>
      </c>
      <c r="V17" s="51">
        <v>0.52949127900000004</v>
      </c>
      <c r="W17" s="51">
        <v>0.91859999999999997</v>
      </c>
      <c r="X17" s="51">
        <v>15</v>
      </c>
      <c r="Y17" s="51">
        <v>8.72E-2</v>
      </c>
      <c r="Z17" s="51">
        <v>157</v>
      </c>
      <c r="AA17" s="51">
        <v>0.91279999999999994</v>
      </c>
      <c r="AB17" s="67">
        <f t="shared" si="1"/>
        <v>67.826086956521735</v>
      </c>
      <c r="AC17" s="52">
        <f t="shared" si="0"/>
        <v>17.100000000000001</v>
      </c>
    </row>
    <row r="18" spans="1:29" ht="23.25">
      <c r="A18" s="50">
        <v>14</v>
      </c>
      <c r="B18" s="50">
        <v>10779</v>
      </c>
      <c r="C18" s="2" t="s">
        <v>127</v>
      </c>
      <c r="D18" s="51" t="s">
        <v>107</v>
      </c>
      <c r="E18" s="51">
        <v>30</v>
      </c>
      <c r="F18" s="51">
        <v>31</v>
      </c>
      <c r="G18" s="68">
        <v>710</v>
      </c>
      <c r="H18" s="51">
        <v>683</v>
      </c>
      <c r="I18" s="51">
        <v>2</v>
      </c>
      <c r="J18" s="51">
        <v>0.28170000000000001</v>
      </c>
      <c r="K18" s="51">
        <v>413</v>
      </c>
      <c r="L18" s="51">
        <v>645</v>
      </c>
      <c r="M18" s="51">
        <v>59</v>
      </c>
      <c r="N18" s="51">
        <v>2</v>
      </c>
      <c r="O18" s="51">
        <v>4</v>
      </c>
      <c r="P18" s="51">
        <v>2423</v>
      </c>
      <c r="Q18" s="51">
        <v>2397</v>
      </c>
      <c r="R18" s="51">
        <v>683</v>
      </c>
      <c r="S18" s="51">
        <v>223.88679999999999</v>
      </c>
      <c r="T18" s="51">
        <v>0.31533352100000001</v>
      </c>
      <c r="U18" s="51">
        <v>376.2441</v>
      </c>
      <c r="V18" s="51">
        <v>0.52992126799999995</v>
      </c>
      <c r="W18" s="51">
        <v>0.67889999999999995</v>
      </c>
      <c r="X18" s="51">
        <v>66</v>
      </c>
      <c r="Y18" s="51">
        <v>9.2999999999999999E-2</v>
      </c>
      <c r="Z18" s="51">
        <v>644</v>
      </c>
      <c r="AA18" s="51">
        <v>0.90700000000000003</v>
      </c>
      <c r="AB18" s="67">
        <f t="shared" si="1"/>
        <v>84.046283309957929</v>
      </c>
      <c r="AC18" s="52">
        <f t="shared" si="0"/>
        <v>22.032258064516128</v>
      </c>
    </row>
    <row r="19" spans="1:29" ht="23.25">
      <c r="A19" s="50">
        <v>15</v>
      </c>
      <c r="B19" s="50">
        <v>10780</v>
      </c>
      <c r="C19" s="2" t="s">
        <v>128</v>
      </c>
      <c r="D19" s="51" t="s">
        <v>112</v>
      </c>
      <c r="E19" s="51">
        <v>10</v>
      </c>
      <c r="F19" s="51">
        <v>22</v>
      </c>
      <c r="G19" s="68">
        <v>279</v>
      </c>
      <c r="H19" s="51">
        <v>277</v>
      </c>
      <c r="I19" s="51">
        <v>1</v>
      </c>
      <c r="J19" s="51">
        <v>0.3584</v>
      </c>
      <c r="K19" s="51">
        <v>122</v>
      </c>
      <c r="L19" s="51">
        <v>218</v>
      </c>
      <c r="M19" s="51">
        <v>42</v>
      </c>
      <c r="N19" s="51">
        <v>10</v>
      </c>
      <c r="O19" s="51">
        <v>9</v>
      </c>
      <c r="P19" s="51">
        <v>937</v>
      </c>
      <c r="Q19" s="51">
        <v>927</v>
      </c>
      <c r="R19" s="51">
        <v>277</v>
      </c>
      <c r="S19" s="51">
        <v>0.8448</v>
      </c>
      <c r="T19" s="51">
        <v>3.027957E-3</v>
      </c>
      <c r="U19" s="51">
        <v>222.3766</v>
      </c>
      <c r="V19" s="51">
        <v>0.79704874599999997</v>
      </c>
      <c r="W19" s="51">
        <v>0.99639999999999995</v>
      </c>
      <c r="X19" s="51">
        <v>22</v>
      </c>
      <c r="Y19" s="51">
        <v>7.8899999999999998E-2</v>
      </c>
      <c r="Z19" s="51">
        <v>257</v>
      </c>
      <c r="AA19" s="51">
        <v>0.92110000000000003</v>
      </c>
      <c r="AB19" s="67">
        <f t="shared" si="1"/>
        <v>45.800395256916993</v>
      </c>
      <c r="AC19" s="52">
        <f t="shared" si="0"/>
        <v>12.590909090909092</v>
      </c>
    </row>
    <row r="20" spans="1:29" ht="23.25">
      <c r="A20" s="50">
        <v>16</v>
      </c>
      <c r="B20" s="50">
        <v>10781</v>
      </c>
      <c r="C20" s="2" t="s">
        <v>129</v>
      </c>
      <c r="D20" s="51" t="s">
        <v>112</v>
      </c>
      <c r="E20" s="51">
        <v>10</v>
      </c>
      <c r="F20" s="51">
        <v>14</v>
      </c>
      <c r="G20" s="68">
        <v>284</v>
      </c>
      <c r="H20" s="51">
        <v>284</v>
      </c>
      <c r="I20" s="51">
        <v>2</v>
      </c>
      <c r="J20" s="51">
        <v>0.70420000000000005</v>
      </c>
      <c r="K20" s="51">
        <v>170</v>
      </c>
      <c r="L20" s="51">
        <v>250</v>
      </c>
      <c r="M20" s="51">
        <v>27</v>
      </c>
      <c r="N20" s="51">
        <v>4</v>
      </c>
      <c r="O20" s="51">
        <v>3</v>
      </c>
      <c r="P20" s="51">
        <v>1260</v>
      </c>
      <c r="Q20" s="51">
        <v>1254</v>
      </c>
      <c r="R20" s="51">
        <v>284</v>
      </c>
      <c r="S20" s="51">
        <v>81.802999999999997</v>
      </c>
      <c r="T20" s="51">
        <v>0.28803873200000002</v>
      </c>
      <c r="U20" s="51">
        <v>164.95050000000001</v>
      </c>
      <c r="V20" s="51">
        <v>0.58081161999999997</v>
      </c>
      <c r="W20" s="51">
        <v>0.7923</v>
      </c>
      <c r="X20" s="51">
        <v>16</v>
      </c>
      <c r="Y20" s="51">
        <v>5.6300000000000003E-2</v>
      </c>
      <c r="Z20" s="51">
        <v>268</v>
      </c>
      <c r="AA20" s="51">
        <v>0.94369999999999998</v>
      </c>
      <c r="AB20" s="67">
        <f t="shared" si="1"/>
        <v>97.360248447204967</v>
      </c>
      <c r="AC20" s="52">
        <f t="shared" si="0"/>
        <v>20.285714285714285</v>
      </c>
    </row>
    <row r="21" spans="1:29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19298</v>
      </c>
      <c r="H21" s="54">
        <f t="shared" ref="H21:R21" si="2">SUM(H5:H20)</f>
        <v>18091</v>
      </c>
      <c r="I21" s="54">
        <f t="shared" si="2"/>
        <v>565</v>
      </c>
      <c r="J21" s="54">
        <f t="shared" si="2"/>
        <v>18.841000000000001</v>
      </c>
      <c r="K21" s="54">
        <f t="shared" si="2"/>
        <v>6198</v>
      </c>
      <c r="L21" s="54">
        <f t="shared" si="2"/>
        <v>9178</v>
      </c>
      <c r="M21" s="54">
        <f t="shared" si="2"/>
        <v>1394</v>
      </c>
      <c r="N21" s="54">
        <f t="shared" si="2"/>
        <v>215</v>
      </c>
      <c r="O21" s="54">
        <f t="shared" si="2"/>
        <v>320</v>
      </c>
      <c r="P21" s="54">
        <f t="shared" si="2"/>
        <v>43270</v>
      </c>
      <c r="Q21" s="55">
        <f t="shared" si="2"/>
        <v>82293</v>
      </c>
      <c r="R21" s="55">
        <f t="shared" si="2"/>
        <v>18091</v>
      </c>
      <c r="S21" s="55">
        <f>+Q21/G21</f>
        <v>4.2643279096279407</v>
      </c>
      <c r="T21" s="55">
        <f>+R21/G21</f>
        <v>0.93745465851383558</v>
      </c>
      <c r="U21" s="55">
        <f>SUM(U5:U20)</f>
        <v>7901.7035000000005</v>
      </c>
      <c r="V21" s="51"/>
      <c r="W21" s="51"/>
      <c r="X21" s="51"/>
      <c r="Y21" s="51"/>
      <c r="Z21" s="51"/>
      <c r="AA21" s="51"/>
    </row>
    <row r="23" spans="1:29">
      <c r="A23" s="48" t="s">
        <v>104</v>
      </c>
    </row>
    <row r="24" spans="1:29">
      <c r="A24" s="49" t="s">
        <v>131</v>
      </c>
    </row>
  </sheetData>
  <mergeCells count="2">
    <mergeCell ref="A1:U1"/>
    <mergeCell ref="A21:C21"/>
  </mergeCells>
  <pageMargins left="0.7" right="0.7" top="0.75" bottom="0.75" header="0.3" footer="0.3"/>
  <pageSetup paperSize="9" scale="4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D24"/>
  <sheetViews>
    <sheetView zoomScale="80" zoomScaleNormal="80" workbookViewId="0">
      <selection activeCell="J2" sqref="H1:J1048576"/>
    </sheetView>
  </sheetViews>
  <sheetFormatPr defaultRowHeight="12.75"/>
  <cols>
    <col min="3" max="3" width="36.7109375" bestFit="1" customWidth="1"/>
    <col min="5" max="5" width="10" customWidth="1"/>
    <col min="8" max="11" width="0" hidden="1" customWidth="1"/>
    <col min="16" max="16" width="0" hidden="1" customWidth="1"/>
    <col min="17" max="18" width="15" hidden="1" customWidth="1"/>
    <col min="19" max="19" width="13.7109375" hidden="1" customWidth="1"/>
    <col min="20" max="20" width="0" hidden="1" customWidth="1"/>
    <col min="22" max="22" width="13.5703125" hidden="1" customWidth="1"/>
    <col min="24" max="28" width="0" hidden="1" customWidth="1"/>
  </cols>
  <sheetData>
    <row r="1" spans="1:30" ht="22.5">
      <c r="A1" s="301" t="s">
        <v>145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0">
      <c r="AC3">
        <v>92</v>
      </c>
    </row>
    <row r="4" spans="1:30" s="59" customFormat="1" ht="89.25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8" t="s">
        <v>18</v>
      </c>
      <c r="H4" s="58" t="s">
        <v>96</v>
      </c>
      <c r="I4" s="58" t="s">
        <v>106</v>
      </c>
      <c r="J4" s="64" t="s">
        <v>134</v>
      </c>
      <c r="K4" s="58" t="s">
        <v>114</v>
      </c>
      <c r="L4" s="58" t="s">
        <v>115</v>
      </c>
      <c r="M4" s="58" t="s">
        <v>97</v>
      </c>
      <c r="N4" s="58" t="s">
        <v>98</v>
      </c>
      <c r="O4" s="58" t="s">
        <v>99</v>
      </c>
      <c r="P4" s="62" t="s">
        <v>135</v>
      </c>
      <c r="Q4" s="58" t="s">
        <v>100</v>
      </c>
      <c r="R4" s="58"/>
      <c r="S4" s="58" t="s">
        <v>117</v>
      </c>
      <c r="T4" s="58" t="s">
        <v>101</v>
      </c>
      <c r="U4" s="58" t="s">
        <v>140</v>
      </c>
      <c r="V4" s="58" t="s">
        <v>141</v>
      </c>
      <c r="W4" s="58" t="s">
        <v>102</v>
      </c>
      <c r="X4" s="60" t="s">
        <v>103</v>
      </c>
      <c r="Y4" s="64" t="s">
        <v>136</v>
      </c>
      <c r="Z4" s="64" t="s">
        <v>137</v>
      </c>
      <c r="AA4" s="58" t="s">
        <v>138</v>
      </c>
      <c r="AB4" s="58" t="s">
        <v>139</v>
      </c>
      <c r="AC4" s="57" t="s">
        <v>91</v>
      </c>
      <c r="AD4" s="57" t="s">
        <v>113</v>
      </c>
    </row>
    <row r="5" spans="1:30" ht="23.25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 s="69">
        <v>7960</v>
      </c>
      <c r="H5">
        <v>7300</v>
      </c>
      <c r="I5">
        <v>438</v>
      </c>
      <c r="J5">
        <v>5.4539</v>
      </c>
      <c r="K5">
        <v>0</v>
      </c>
      <c r="L5">
        <v>0</v>
      </c>
      <c r="M5">
        <v>0</v>
      </c>
      <c r="N5">
        <v>0</v>
      </c>
      <c r="O5">
        <v>0</v>
      </c>
      <c r="Q5">
        <v>37499</v>
      </c>
      <c r="R5">
        <v>4.6692999999999998</v>
      </c>
      <c r="S5">
        <v>7300</v>
      </c>
      <c r="Y5">
        <v>0</v>
      </c>
      <c r="Z5">
        <v>0</v>
      </c>
      <c r="AA5">
        <v>0</v>
      </c>
      <c r="AB5">
        <v>0</v>
      </c>
    </row>
    <row r="6" spans="1:30" ht="23.25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69">
        <v>2980</v>
      </c>
      <c r="H6">
        <v>2847</v>
      </c>
      <c r="I6">
        <v>130</v>
      </c>
      <c r="J6">
        <v>4.3624000000000001</v>
      </c>
      <c r="K6">
        <v>1127</v>
      </c>
      <c r="L6">
        <v>677</v>
      </c>
      <c r="M6">
        <v>731</v>
      </c>
      <c r="N6">
        <v>150</v>
      </c>
      <c r="O6">
        <v>295</v>
      </c>
      <c r="P6">
        <v>16193</v>
      </c>
      <c r="Q6">
        <v>15642</v>
      </c>
      <c r="R6">
        <v>5.2489999999999997</v>
      </c>
      <c r="S6">
        <v>2847</v>
      </c>
      <c r="T6">
        <v>2569.8036000000002</v>
      </c>
      <c r="U6">
        <v>0.86235020100000004</v>
      </c>
      <c r="V6">
        <v>3820.9459999999999</v>
      </c>
      <c r="W6">
        <v>1.2821966440000001</v>
      </c>
      <c r="X6">
        <v>0.49330000000000002</v>
      </c>
      <c r="Y6">
        <v>1764</v>
      </c>
      <c r="Z6">
        <v>0.59189999999999998</v>
      </c>
      <c r="AA6">
        <v>1216</v>
      </c>
      <c r="AB6">
        <v>0.40810000000000002</v>
      </c>
      <c r="AC6" s="67">
        <f>+(Q6*100)/(F6*$AC$3)</f>
        <v>84.169177787343955</v>
      </c>
      <c r="AD6" s="52">
        <f>+H6/F6</f>
        <v>14.094059405940595</v>
      </c>
    </row>
    <row r="7" spans="1:30" ht="23.25">
      <c r="A7" s="50">
        <v>3</v>
      </c>
      <c r="B7" s="50">
        <v>10768</v>
      </c>
      <c r="C7" s="2" t="s">
        <v>16</v>
      </c>
      <c r="D7" s="51" t="s">
        <v>107</v>
      </c>
      <c r="E7" s="51">
        <v>30</v>
      </c>
      <c r="F7" s="51">
        <v>30</v>
      </c>
      <c r="G7" s="69">
        <v>687</v>
      </c>
      <c r="H7">
        <v>651</v>
      </c>
      <c r="I7">
        <v>5</v>
      </c>
      <c r="J7">
        <v>0.7278</v>
      </c>
      <c r="K7">
        <v>379</v>
      </c>
      <c r="L7">
        <v>199</v>
      </c>
      <c r="M7">
        <v>92</v>
      </c>
      <c r="N7">
        <v>10</v>
      </c>
      <c r="O7">
        <v>7</v>
      </c>
      <c r="P7">
        <v>2476</v>
      </c>
      <c r="Q7">
        <v>2424</v>
      </c>
      <c r="R7">
        <v>3.5284</v>
      </c>
      <c r="S7">
        <v>651</v>
      </c>
      <c r="T7">
        <v>238.45849999999999</v>
      </c>
      <c r="U7">
        <v>0.34710116400000002</v>
      </c>
      <c r="V7">
        <v>432.77780000000001</v>
      </c>
      <c r="W7">
        <v>0.62995312999999997</v>
      </c>
      <c r="X7">
        <v>0.69869999999999999</v>
      </c>
      <c r="Y7">
        <v>83</v>
      </c>
      <c r="Z7">
        <v>0.1208</v>
      </c>
      <c r="AA7">
        <v>604</v>
      </c>
      <c r="AB7">
        <v>0.87919999999999998</v>
      </c>
      <c r="AC7" s="67">
        <f t="shared" ref="AC7:AC20" si="0">+(Q7*100)/(F7*$AC$3)</f>
        <v>87.826086956521735</v>
      </c>
      <c r="AD7" s="52">
        <f t="shared" ref="AD7:AD20" si="1">+H7/F7</f>
        <v>21.7</v>
      </c>
    </row>
    <row r="8" spans="1:30" ht="23.25">
      <c r="A8" s="50">
        <v>4</v>
      </c>
      <c r="B8" s="50">
        <v>10769</v>
      </c>
      <c r="C8" s="2" t="s">
        <v>120</v>
      </c>
      <c r="D8" s="51" t="s">
        <v>107</v>
      </c>
      <c r="E8" s="51">
        <v>60</v>
      </c>
      <c r="F8" s="51">
        <v>36</v>
      </c>
      <c r="G8" s="69">
        <v>589</v>
      </c>
      <c r="H8">
        <v>570</v>
      </c>
      <c r="I8">
        <v>6</v>
      </c>
      <c r="J8">
        <v>1.0186999999999999</v>
      </c>
      <c r="K8">
        <v>309</v>
      </c>
      <c r="L8">
        <v>184</v>
      </c>
      <c r="M8">
        <v>79</v>
      </c>
      <c r="N8">
        <v>7</v>
      </c>
      <c r="O8">
        <v>10</v>
      </c>
      <c r="P8">
        <v>2501</v>
      </c>
      <c r="Q8">
        <v>2101</v>
      </c>
      <c r="R8">
        <v>3.5670999999999999</v>
      </c>
      <c r="S8">
        <v>570</v>
      </c>
      <c r="T8">
        <v>386.79939999999999</v>
      </c>
      <c r="U8">
        <v>0.65670526299999998</v>
      </c>
      <c r="V8">
        <v>386.08429999999998</v>
      </c>
      <c r="W8">
        <v>0.65549117099999998</v>
      </c>
      <c r="X8">
        <v>0.43120000000000003</v>
      </c>
      <c r="Y8">
        <v>141</v>
      </c>
      <c r="Z8">
        <v>0.2394</v>
      </c>
      <c r="AA8">
        <v>448</v>
      </c>
      <c r="AB8">
        <v>0.76060000000000005</v>
      </c>
      <c r="AC8" s="67">
        <f t="shared" si="0"/>
        <v>63.435990338164252</v>
      </c>
      <c r="AD8" s="52">
        <f t="shared" si="1"/>
        <v>15.833333333333334</v>
      </c>
    </row>
    <row r="9" spans="1:30" ht="23.25">
      <c r="A9" s="50">
        <v>5</v>
      </c>
      <c r="B9" s="50">
        <v>10770</v>
      </c>
      <c r="C9" s="2" t="s">
        <v>121</v>
      </c>
      <c r="D9" s="51" t="s">
        <v>107</v>
      </c>
      <c r="E9" s="51">
        <v>30</v>
      </c>
      <c r="F9" s="51">
        <v>36</v>
      </c>
      <c r="G9" s="69">
        <v>486</v>
      </c>
      <c r="H9">
        <v>474</v>
      </c>
      <c r="I9">
        <v>8</v>
      </c>
      <c r="J9">
        <v>1.6460999999999999</v>
      </c>
      <c r="K9">
        <v>281</v>
      </c>
      <c r="L9">
        <v>150</v>
      </c>
      <c r="M9">
        <v>43</v>
      </c>
      <c r="N9">
        <v>3</v>
      </c>
      <c r="O9">
        <v>9</v>
      </c>
      <c r="P9">
        <v>1889</v>
      </c>
      <c r="Q9">
        <v>1861</v>
      </c>
      <c r="R9">
        <v>3.8292000000000002</v>
      </c>
      <c r="S9">
        <v>474</v>
      </c>
      <c r="T9">
        <v>195.7884</v>
      </c>
      <c r="U9">
        <v>0.40285679000000002</v>
      </c>
      <c r="V9">
        <v>281.22230000000002</v>
      </c>
      <c r="W9">
        <v>0.57864670799999995</v>
      </c>
      <c r="X9">
        <v>0.64810000000000001</v>
      </c>
      <c r="Y9">
        <v>25</v>
      </c>
      <c r="Z9">
        <v>5.1400000000000001E-2</v>
      </c>
      <c r="AA9">
        <v>461</v>
      </c>
      <c r="AB9">
        <v>0.9486</v>
      </c>
      <c r="AC9" s="67">
        <f t="shared" si="0"/>
        <v>56.189613526570049</v>
      </c>
      <c r="AD9" s="52">
        <f t="shared" si="1"/>
        <v>13.166666666666666</v>
      </c>
    </row>
    <row r="10" spans="1:30" ht="23.25">
      <c r="A10" s="50">
        <v>6</v>
      </c>
      <c r="B10" s="50">
        <v>10771</v>
      </c>
      <c r="C10" s="2" t="s">
        <v>122</v>
      </c>
      <c r="D10" s="51" t="s">
        <v>107</v>
      </c>
      <c r="E10" s="51">
        <v>30</v>
      </c>
      <c r="F10" s="51">
        <v>28</v>
      </c>
      <c r="G10" s="69">
        <v>364</v>
      </c>
      <c r="H10">
        <v>351</v>
      </c>
      <c r="I10">
        <v>2</v>
      </c>
      <c r="J10">
        <v>0.54949999999999999</v>
      </c>
      <c r="K10">
        <v>229</v>
      </c>
      <c r="L10">
        <v>108</v>
      </c>
      <c r="M10">
        <v>23</v>
      </c>
      <c r="N10">
        <v>1</v>
      </c>
      <c r="O10">
        <v>3</v>
      </c>
      <c r="P10">
        <v>1024</v>
      </c>
      <c r="Q10">
        <v>1017</v>
      </c>
      <c r="R10">
        <v>2.794</v>
      </c>
      <c r="S10">
        <v>351</v>
      </c>
      <c r="T10">
        <v>125.23520000000001</v>
      </c>
      <c r="U10">
        <v>0.34405274699999999</v>
      </c>
      <c r="V10">
        <v>188.71870000000001</v>
      </c>
      <c r="W10">
        <v>0.51845796700000002</v>
      </c>
      <c r="X10">
        <v>0.70050000000000001</v>
      </c>
      <c r="Y10">
        <v>42</v>
      </c>
      <c r="Z10">
        <v>0.1154</v>
      </c>
      <c r="AA10">
        <v>322</v>
      </c>
      <c r="AB10">
        <v>0.88460000000000005</v>
      </c>
      <c r="AC10" s="67">
        <f t="shared" si="0"/>
        <v>39.479813664596271</v>
      </c>
      <c r="AD10" s="52">
        <f t="shared" si="1"/>
        <v>12.535714285714286</v>
      </c>
    </row>
    <row r="11" spans="1:30" ht="23.25">
      <c r="A11" s="50">
        <v>7</v>
      </c>
      <c r="B11" s="50">
        <v>10772</v>
      </c>
      <c r="C11" s="2" t="s">
        <v>123</v>
      </c>
      <c r="D11" s="51" t="s">
        <v>111</v>
      </c>
      <c r="E11" s="51">
        <v>60</v>
      </c>
      <c r="F11" s="51">
        <v>40</v>
      </c>
      <c r="G11" s="69">
        <v>1103</v>
      </c>
      <c r="H11">
        <v>1040</v>
      </c>
      <c r="I11">
        <v>4</v>
      </c>
      <c r="J11">
        <v>0.36259999999999998</v>
      </c>
      <c r="K11">
        <v>609</v>
      </c>
      <c r="L11">
        <v>342</v>
      </c>
      <c r="M11">
        <v>117</v>
      </c>
      <c r="N11">
        <v>13</v>
      </c>
      <c r="O11">
        <v>22</v>
      </c>
      <c r="P11">
        <v>3813</v>
      </c>
      <c r="Q11">
        <v>3713</v>
      </c>
      <c r="R11">
        <v>3.3662999999999998</v>
      </c>
      <c r="S11">
        <v>1040</v>
      </c>
      <c r="T11">
        <v>1.0795999999999999</v>
      </c>
      <c r="U11">
        <v>9.7878500000000003E-4</v>
      </c>
      <c r="V11">
        <v>690.35230000000001</v>
      </c>
      <c r="W11">
        <v>0.62588603799999998</v>
      </c>
      <c r="X11">
        <v>0.99909999999999999</v>
      </c>
      <c r="Y11">
        <v>759</v>
      </c>
      <c r="Z11">
        <v>0.68810000000000004</v>
      </c>
      <c r="AA11">
        <v>344</v>
      </c>
      <c r="AB11">
        <v>0.31190000000000001</v>
      </c>
      <c r="AC11" s="67">
        <f t="shared" si="0"/>
        <v>100.89673913043478</v>
      </c>
      <c r="AD11" s="52">
        <f t="shared" si="1"/>
        <v>26</v>
      </c>
    </row>
    <row r="12" spans="1:30" ht="23.25">
      <c r="A12" s="50">
        <v>8</v>
      </c>
      <c r="B12" s="50">
        <v>10773</v>
      </c>
      <c r="C12" s="2" t="s">
        <v>124</v>
      </c>
      <c r="D12" s="51" t="s">
        <v>107</v>
      </c>
      <c r="E12" s="51">
        <v>30</v>
      </c>
      <c r="F12" s="51">
        <v>36</v>
      </c>
      <c r="G12" s="69">
        <v>555</v>
      </c>
      <c r="H12">
        <v>544</v>
      </c>
      <c r="I12">
        <v>5</v>
      </c>
      <c r="J12">
        <v>0.90090000000000003</v>
      </c>
      <c r="K12">
        <v>270</v>
      </c>
      <c r="L12">
        <v>186</v>
      </c>
      <c r="M12">
        <v>80</v>
      </c>
      <c r="N12">
        <v>9</v>
      </c>
      <c r="O12">
        <v>10</v>
      </c>
      <c r="P12">
        <v>1986</v>
      </c>
      <c r="Q12">
        <v>1950</v>
      </c>
      <c r="R12">
        <v>3.5135000000000001</v>
      </c>
      <c r="S12">
        <v>544</v>
      </c>
      <c r="T12">
        <v>4.2331000000000003</v>
      </c>
      <c r="U12">
        <v>7.6272070000000004E-3</v>
      </c>
      <c r="V12">
        <v>365.7688</v>
      </c>
      <c r="W12">
        <v>0.65904288300000002</v>
      </c>
      <c r="X12">
        <v>0.99099999999999999</v>
      </c>
      <c r="Y12">
        <v>116</v>
      </c>
      <c r="Z12">
        <v>0.20899999999999999</v>
      </c>
      <c r="AA12">
        <v>439</v>
      </c>
      <c r="AB12">
        <v>0.79100000000000004</v>
      </c>
      <c r="AC12" s="67">
        <f t="shared" si="0"/>
        <v>58.876811594202898</v>
      </c>
      <c r="AD12" s="52">
        <f t="shared" si="1"/>
        <v>15.111111111111111</v>
      </c>
    </row>
    <row r="13" spans="1:30" ht="23.25">
      <c r="A13" s="50">
        <v>9</v>
      </c>
      <c r="B13" s="50">
        <v>10774</v>
      </c>
      <c r="C13" s="2" t="s">
        <v>8</v>
      </c>
      <c r="D13" s="51" t="s">
        <v>107</v>
      </c>
      <c r="E13" s="51">
        <v>30</v>
      </c>
      <c r="F13" s="51">
        <v>30</v>
      </c>
      <c r="G13" s="69">
        <v>586</v>
      </c>
      <c r="H13">
        <v>572</v>
      </c>
      <c r="I13">
        <v>6</v>
      </c>
      <c r="J13">
        <v>1.0239</v>
      </c>
      <c r="K13">
        <v>363</v>
      </c>
      <c r="L13">
        <v>150</v>
      </c>
      <c r="M13">
        <v>57</v>
      </c>
      <c r="N13">
        <v>6</v>
      </c>
      <c r="O13">
        <v>10</v>
      </c>
      <c r="P13">
        <v>1982</v>
      </c>
      <c r="Q13">
        <v>1937</v>
      </c>
      <c r="R13">
        <v>3.3054999999999999</v>
      </c>
      <c r="S13">
        <v>572</v>
      </c>
      <c r="T13">
        <v>243.26419999999999</v>
      </c>
      <c r="U13">
        <v>0.41512662099999997</v>
      </c>
      <c r="V13">
        <v>350.65699999999998</v>
      </c>
      <c r="W13">
        <v>0.59839078499999998</v>
      </c>
      <c r="X13">
        <v>0.69279999999999997</v>
      </c>
      <c r="Y13">
        <v>73</v>
      </c>
      <c r="Z13">
        <v>0.1246</v>
      </c>
      <c r="AA13">
        <v>513</v>
      </c>
      <c r="AB13">
        <v>0.87539999999999996</v>
      </c>
      <c r="AC13" s="67">
        <f t="shared" si="0"/>
        <v>70.181159420289859</v>
      </c>
      <c r="AD13" s="52">
        <f t="shared" si="1"/>
        <v>19.066666666666666</v>
      </c>
    </row>
    <row r="14" spans="1:30" ht="23.25">
      <c r="A14" s="50">
        <v>10</v>
      </c>
      <c r="B14" s="50">
        <v>10775</v>
      </c>
      <c r="C14" s="2" t="s">
        <v>125</v>
      </c>
      <c r="D14" s="51" t="s">
        <v>107</v>
      </c>
      <c r="E14" s="51">
        <v>30</v>
      </c>
      <c r="F14" s="51">
        <v>46</v>
      </c>
      <c r="G14" s="69">
        <v>745</v>
      </c>
      <c r="H14">
        <v>723</v>
      </c>
      <c r="I14">
        <v>7</v>
      </c>
      <c r="J14">
        <v>0.93959999999999999</v>
      </c>
      <c r="K14">
        <v>430</v>
      </c>
      <c r="L14">
        <v>221</v>
      </c>
      <c r="M14">
        <v>75</v>
      </c>
      <c r="N14">
        <v>8</v>
      </c>
      <c r="O14">
        <v>11</v>
      </c>
      <c r="P14">
        <v>2279</v>
      </c>
      <c r="Q14">
        <v>2249</v>
      </c>
      <c r="R14">
        <v>3.0188000000000001</v>
      </c>
      <c r="S14">
        <v>723</v>
      </c>
      <c r="T14">
        <v>97.661100000000005</v>
      </c>
      <c r="U14">
        <v>0.13108872499999999</v>
      </c>
      <c r="V14">
        <v>435.47930000000002</v>
      </c>
      <c r="W14">
        <v>0.58453597300000004</v>
      </c>
      <c r="X14">
        <v>0.88319999999999999</v>
      </c>
      <c r="Y14">
        <v>131</v>
      </c>
      <c r="Z14">
        <v>0.17580000000000001</v>
      </c>
      <c r="AA14">
        <v>614</v>
      </c>
      <c r="AB14">
        <v>0.82420000000000004</v>
      </c>
      <c r="AC14" s="67">
        <f t="shared" si="0"/>
        <v>53.142722117202268</v>
      </c>
      <c r="AD14" s="52">
        <f t="shared" si="1"/>
        <v>15.717391304347826</v>
      </c>
    </row>
    <row r="15" spans="1:30" ht="23.25">
      <c r="A15" s="50">
        <v>11</v>
      </c>
      <c r="B15" s="50">
        <v>10776</v>
      </c>
      <c r="C15" s="2" t="s">
        <v>10</v>
      </c>
      <c r="D15" s="51" t="s">
        <v>107</v>
      </c>
      <c r="E15" s="51">
        <v>60</v>
      </c>
      <c r="F15" s="51">
        <v>30</v>
      </c>
      <c r="G15" s="69">
        <v>523</v>
      </c>
      <c r="H15">
        <v>506</v>
      </c>
      <c r="I15">
        <v>1</v>
      </c>
      <c r="J15">
        <v>0.19120000000000001</v>
      </c>
      <c r="K15">
        <v>293</v>
      </c>
      <c r="L15">
        <v>159</v>
      </c>
      <c r="M15">
        <v>53</v>
      </c>
      <c r="N15">
        <v>12</v>
      </c>
      <c r="O15">
        <v>6</v>
      </c>
      <c r="P15">
        <v>1737</v>
      </c>
      <c r="Q15">
        <v>1702</v>
      </c>
      <c r="R15">
        <v>3.2543000000000002</v>
      </c>
      <c r="S15">
        <v>506</v>
      </c>
      <c r="T15">
        <v>1.3814</v>
      </c>
      <c r="U15">
        <v>2.6413000000000001E-3</v>
      </c>
      <c r="V15">
        <v>319.91680000000002</v>
      </c>
      <c r="W15">
        <v>0.61169560199999995</v>
      </c>
      <c r="X15">
        <v>0.99809999999999999</v>
      </c>
      <c r="Y15">
        <v>59</v>
      </c>
      <c r="Z15">
        <v>0.1128</v>
      </c>
      <c r="AA15">
        <v>464</v>
      </c>
      <c r="AB15">
        <v>0.88719999999999999</v>
      </c>
      <c r="AC15" s="67">
        <f t="shared" si="0"/>
        <v>61.666666666666664</v>
      </c>
      <c r="AD15" s="52">
        <f t="shared" si="1"/>
        <v>16.866666666666667</v>
      </c>
    </row>
    <row r="16" spans="1:30" ht="23.25">
      <c r="A16" s="50">
        <v>12</v>
      </c>
      <c r="B16" s="50">
        <v>10777</v>
      </c>
      <c r="C16" s="2" t="s">
        <v>126</v>
      </c>
      <c r="D16" s="51" t="s">
        <v>107</v>
      </c>
      <c r="E16" s="51">
        <v>60</v>
      </c>
      <c r="F16" s="51">
        <v>39</v>
      </c>
      <c r="G16" s="69">
        <v>763</v>
      </c>
      <c r="H16">
        <v>696</v>
      </c>
      <c r="I16">
        <v>9</v>
      </c>
      <c r="J16">
        <v>1.1796</v>
      </c>
      <c r="K16">
        <v>453</v>
      </c>
      <c r="L16">
        <v>211</v>
      </c>
      <c r="M16">
        <v>68</v>
      </c>
      <c r="N16">
        <v>8</v>
      </c>
      <c r="O16">
        <v>23</v>
      </c>
      <c r="P16">
        <v>2509</v>
      </c>
      <c r="Q16">
        <v>2424</v>
      </c>
      <c r="R16">
        <v>3.1768999999999998</v>
      </c>
      <c r="S16">
        <v>696</v>
      </c>
      <c r="T16">
        <v>29.402200000000001</v>
      </c>
      <c r="U16">
        <v>3.8534992999999997E-2</v>
      </c>
      <c r="V16">
        <v>477.11079999999998</v>
      </c>
      <c r="W16">
        <v>0.62530904300000001</v>
      </c>
      <c r="X16">
        <v>0.97119999999999995</v>
      </c>
      <c r="Y16">
        <v>96</v>
      </c>
      <c r="Z16">
        <v>0.1258</v>
      </c>
      <c r="AA16">
        <v>667</v>
      </c>
      <c r="AB16">
        <v>0.87419999999999998</v>
      </c>
      <c r="AC16" s="67">
        <f t="shared" si="0"/>
        <v>67.558528428093652</v>
      </c>
      <c r="AD16" s="52">
        <f t="shared" si="1"/>
        <v>17.846153846153847</v>
      </c>
    </row>
    <row r="17" spans="1:30" ht="23.25">
      <c r="A17" s="50">
        <v>13</v>
      </c>
      <c r="B17" s="50">
        <v>10778</v>
      </c>
      <c r="C17" s="2" t="s">
        <v>12</v>
      </c>
      <c r="D17" s="51" t="s">
        <v>112</v>
      </c>
      <c r="E17" s="51">
        <v>10</v>
      </c>
      <c r="F17" s="51">
        <v>10</v>
      </c>
      <c r="G17" s="69">
        <v>129</v>
      </c>
      <c r="H17">
        <v>127</v>
      </c>
      <c r="I17">
        <v>1</v>
      </c>
      <c r="J17">
        <v>0.7752</v>
      </c>
      <c r="K17">
        <v>93</v>
      </c>
      <c r="L17">
        <v>22</v>
      </c>
      <c r="M17">
        <v>12</v>
      </c>
      <c r="N17">
        <v>0</v>
      </c>
      <c r="O17">
        <v>2</v>
      </c>
      <c r="P17">
        <v>596</v>
      </c>
      <c r="Q17">
        <v>590</v>
      </c>
      <c r="R17">
        <v>4.5735999999999999</v>
      </c>
      <c r="S17">
        <v>127</v>
      </c>
      <c r="T17">
        <v>87.605999999999995</v>
      </c>
      <c r="U17">
        <v>0.67911627900000004</v>
      </c>
      <c r="V17">
        <v>87.925399999999996</v>
      </c>
      <c r="W17">
        <v>0.68159224799999996</v>
      </c>
      <c r="X17">
        <v>0.64339999999999997</v>
      </c>
      <c r="Y17">
        <v>28</v>
      </c>
      <c r="Z17">
        <v>0.21709999999999999</v>
      </c>
      <c r="AA17">
        <v>101</v>
      </c>
      <c r="AB17">
        <v>0.78290000000000004</v>
      </c>
      <c r="AC17" s="67">
        <f t="shared" si="0"/>
        <v>64.130434782608702</v>
      </c>
      <c r="AD17" s="52">
        <f t="shared" si="1"/>
        <v>12.7</v>
      </c>
    </row>
    <row r="18" spans="1:30" ht="23.25">
      <c r="A18" s="50">
        <v>14</v>
      </c>
      <c r="B18" s="50">
        <v>10779</v>
      </c>
      <c r="C18" s="2" t="s">
        <v>127</v>
      </c>
      <c r="D18" s="51" t="s">
        <v>107</v>
      </c>
      <c r="E18" s="51">
        <v>30</v>
      </c>
      <c r="F18" s="51">
        <v>31</v>
      </c>
      <c r="G18" s="69">
        <v>582</v>
      </c>
      <c r="H18">
        <v>552</v>
      </c>
      <c r="I18">
        <v>7</v>
      </c>
      <c r="J18">
        <v>1.2027000000000001</v>
      </c>
      <c r="K18">
        <v>345</v>
      </c>
      <c r="L18">
        <v>165</v>
      </c>
      <c r="M18">
        <v>64</v>
      </c>
      <c r="N18">
        <v>5</v>
      </c>
      <c r="O18">
        <v>3</v>
      </c>
      <c r="P18">
        <v>1664</v>
      </c>
      <c r="Q18">
        <v>1632</v>
      </c>
      <c r="R18">
        <v>2.8041</v>
      </c>
      <c r="S18">
        <v>552</v>
      </c>
      <c r="T18">
        <v>5.2717999999999998</v>
      </c>
      <c r="U18">
        <v>9.058076E-3</v>
      </c>
      <c r="V18">
        <v>328.66800000000001</v>
      </c>
      <c r="W18">
        <v>0.56472164899999999</v>
      </c>
      <c r="X18">
        <v>0.99309999999999998</v>
      </c>
      <c r="Y18">
        <v>55</v>
      </c>
      <c r="Z18">
        <v>9.4500000000000001E-2</v>
      </c>
      <c r="AA18">
        <v>527</v>
      </c>
      <c r="AB18">
        <v>0.90549999999999997</v>
      </c>
      <c r="AC18" s="67">
        <f t="shared" si="0"/>
        <v>57.223001402524545</v>
      </c>
      <c r="AD18" s="52">
        <f t="shared" si="1"/>
        <v>17.806451612903224</v>
      </c>
    </row>
    <row r="19" spans="1:30" ht="23.25">
      <c r="A19" s="50">
        <v>15</v>
      </c>
      <c r="B19" s="50">
        <v>10780</v>
      </c>
      <c r="C19" s="2" t="s">
        <v>128</v>
      </c>
      <c r="D19" s="51" t="s">
        <v>112</v>
      </c>
      <c r="E19" s="51">
        <v>10</v>
      </c>
      <c r="F19" s="51">
        <v>22</v>
      </c>
      <c r="G19" s="69">
        <v>276</v>
      </c>
      <c r="H19">
        <v>265</v>
      </c>
      <c r="I19">
        <v>4</v>
      </c>
      <c r="J19">
        <v>1.4493</v>
      </c>
      <c r="K19">
        <v>159</v>
      </c>
      <c r="L19">
        <v>73</v>
      </c>
      <c r="M19">
        <v>30</v>
      </c>
      <c r="N19">
        <v>4</v>
      </c>
      <c r="O19">
        <v>10</v>
      </c>
      <c r="P19">
        <v>2862</v>
      </c>
      <c r="Q19">
        <v>2843</v>
      </c>
      <c r="R19">
        <v>10.300700000000001</v>
      </c>
      <c r="S19">
        <v>265</v>
      </c>
      <c r="T19">
        <v>179.5129</v>
      </c>
      <c r="U19">
        <v>0.65040905800000004</v>
      </c>
      <c r="V19">
        <v>183.2612</v>
      </c>
      <c r="W19">
        <v>0.66398985499999996</v>
      </c>
      <c r="X19">
        <v>0.50719999999999998</v>
      </c>
      <c r="Y19">
        <v>27</v>
      </c>
      <c r="Z19">
        <v>9.7799999999999998E-2</v>
      </c>
      <c r="AA19">
        <v>249</v>
      </c>
      <c r="AB19">
        <v>0.9022</v>
      </c>
      <c r="AC19" s="67">
        <f t="shared" si="0"/>
        <v>140.46442687747034</v>
      </c>
      <c r="AD19" s="52">
        <f t="shared" si="1"/>
        <v>12.045454545454545</v>
      </c>
    </row>
    <row r="20" spans="1:30" ht="23.25">
      <c r="A20" s="50">
        <v>16</v>
      </c>
      <c r="B20" s="50">
        <v>10781</v>
      </c>
      <c r="C20" s="2" t="s">
        <v>129</v>
      </c>
      <c r="D20" s="51" t="s">
        <v>112</v>
      </c>
      <c r="E20" s="51">
        <v>10</v>
      </c>
      <c r="F20" s="51">
        <v>14</v>
      </c>
      <c r="G20" s="69">
        <v>326</v>
      </c>
      <c r="H20">
        <v>326</v>
      </c>
      <c r="I20">
        <v>3</v>
      </c>
      <c r="J20">
        <v>0.92020000000000002</v>
      </c>
      <c r="K20">
        <v>159</v>
      </c>
      <c r="L20">
        <v>119</v>
      </c>
      <c r="M20">
        <v>36</v>
      </c>
      <c r="N20">
        <v>2</v>
      </c>
      <c r="O20">
        <v>10</v>
      </c>
      <c r="P20">
        <v>1678</v>
      </c>
      <c r="Q20">
        <v>1676</v>
      </c>
      <c r="R20">
        <v>5.1410999999999998</v>
      </c>
      <c r="S20">
        <v>326</v>
      </c>
      <c r="T20">
        <v>219.53020000000001</v>
      </c>
      <c r="U20">
        <v>0.67340552099999995</v>
      </c>
      <c r="V20">
        <v>218.48060000000001</v>
      </c>
      <c r="W20">
        <v>0.67018588999999995</v>
      </c>
      <c r="X20">
        <v>0.47849999999999998</v>
      </c>
      <c r="Y20">
        <v>42</v>
      </c>
      <c r="Z20">
        <v>0.1288</v>
      </c>
      <c r="AA20">
        <v>284</v>
      </c>
      <c r="AB20">
        <v>0.87119999999999997</v>
      </c>
      <c r="AC20" s="67">
        <f t="shared" si="0"/>
        <v>130.12422360248448</v>
      </c>
      <c r="AD20" s="52">
        <f t="shared" si="1"/>
        <v>23.285714285714285</v>
      </c>
    </row>
    <row r="21" spans="1:30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18654</v>
      </c>
      <c r="H21" s="54">
        <f t="shared" ref="H21:S21" si="2">SUM(H5:H20)</f>
        <v>17544</v>
      </c>
      <c r="I21" s="54">
        <f t="shared" si="2"/>
        <v>636</v>
      </c>
      <c r="J21" s="54">
        <f t="shared" si="2"/>
        <v>22.703600000000002</v>
      </c>
      <c r="K21" s="54">
        <f t="shared" si="2"/>
        <v>5499</v>
      </c>
      <c r="L21" s="54">
        <f t="shared" si="2"/>
        <v>2966</v>
      </c>
      <c r="M21" s="54">
        <f t="shared" si="2"/>
        <v>1560</v>
      </c>
      <c r="N21" s="54">
        <f t="shared" si="2"/>
        <v>238</v>
      </c>
      <c r="O21" s="54">
        <f t="shared" si="2"/>
        <v>431</v>
      </c>
      <c r="P21" s="54">
        <f t="shared" si="2"/>
        <v>45189</v>
      </c>
      <c r="Q21" s="55">
        <f t="shared" si="2"/>
        <v>81260</v>
      </c>
      <c r="R21" s="55"/>
      <c r="S21" s="55">
        <f t="shared" si="2"/>
        <v>17544</v>
      </c>
      <c r="T21" s="55">
        <f>+Q21/G21</f>
        <v>4.3561702583896214</v>
      </c>
      <c r="U21" s="55">
        <f>+S21/G21</f>
        <v>0.94049533612093916</v>
      </c>
      <c r="V21" s="55">
        <f>SUM(V5:V20)</f>
        <v>8567.3693000000021</v>
      </c>
      <c r="W21" s="51"/>
      <c r="X21" s="51"/>
      <c r="Y21" s="51"/>
      <c r="Z21" s="51"/>
      <c r="AA21" s="51"/>
      <c r="AB21" s="51"/>
    </row>
    <row r="23" spans="1:30">
      <c r="A23" s="48" t="s">
        <v>104</v>
      </c>
    </row>
    <row r="24" spans="1:30">
      <c r="A24" s="49" t="s">
        <v>131</v>
      </c>
    </row>
  </sheetData>
  <mergeCells count="2">
    <mergeCell ref="A1:V1"/>
    <mergeCell ref="A21:C21"/>
  </mergeCells>
  <pageMargins left="0.7" right="0.7" top="0.75" bottom="0.75" header="0.3" footer="0.3"/>
  <pageSetup paperSize="9" scale="5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D24"/>
  <sheetViews>
    <sheetView zoomScale="80" zoomScaleNormal="80" workbookViewId="0">
      <selection activeCell="J2" sqref="H1:J1048576"/>
    </sheetView>
  </sheetViews>
  <sheetFormatPr defaultRowHeight="12.75"/>
  <cols>
    <col min="3" max="3" width="36.7109375" bestFit="1" customWidth="1"/>
    <col min="5" max="5" width="10" customWidth="1"/>
    <col min="8" max="11" width="0" hidden="1" customWidth="1"/>
    <col min="16" max="16" width="0" hidden="1" customWidth="1"/>
    <col min="17" max="18" width="15" hidden="1" customWidth="1"/>
    <col min="19" max="19" width="13.7109375" hidden="1" customWidth="1"/>
    <col min="20" max="20" width="0" hidden="1" customWidth="1"/>
    <col min="22" max="22" width="13.5703125" hidden="1" customWidth="1"/>
    <col min="24" max="28" width="0" hidden="1" customWidth="1"/>
  </cols>
  <sheetData>
    <row r="1" spans="1:30" ht="22.5">
      <c r="A1" s="301" t="s">
        <v>324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0">
      <c r="AC3">
        <v>89</v>
      </c>
    </row>
    <row r="4" spans="1:30" s="59" customFormat="1" ht="89.25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8" t="s">
        <v>18</v>
      </c>
      <c r="H4" s="58" t="s">
        <v>96</v>
      </c>
      <c r="I4" s="58" t="s">
        <v>106</v>
      </c>
      <c r="J4" s="64" t="s">
        <v>134</v>
      </c>
      <c r="K4" s="58" t="s">
        <v>114</v>
      </c>
      <c r="L4" s="58" t="s">
        <v>115</v>
      </c>
      <c r="M4" s="58" t="s">
        <v>97</v>
      </c>
      <c r="N4" s="58" t="s">
        <v>98</v>
      </c>
      <c r="O4" s="58" t="s">
        <v>99</v>
      </c>
      <c r="P4" s="62" t="s">
        <v>135</v>
      </c>
      <c r="Q4" s="58" t="s">
        <v>100</v>
      </c>
      <c r="R4" s="58" t="s">
        <v>327</v>
      </c>
      <c r="S4" s="58" t="s">
        <v>117</v>
      </c>
      <c r="T4" s="58" t="s">
        <v>101</v>
      </c>
      <c r="U4" s="58" t="s">
        <v>140</v>
      </c>
      <c r="V4" s="58" t="s">
        <v>141</v>
      </c>
      <c r="W4" s="58" t="s">
        <v>102</v>
      </c>
      <c r="X4" s="60" t="s">
        <v>103</v>
      </c>
      <c r="Y4" s="64" t="s">
        <v>136</v>
      </c>
      <c r="Z4" s="64" t="s">
        <v>137</v>
      </c>
      <c r="AA4" s="58" t="s">
        <v>138</v>
      </c>
      <c r="AB4" s="58" t="s">
        <v>139</v>
      </c>
      <c r="AC4" s="57" t="s">
        <v>91</v>
      </c>
      <c r="AD4" s="57" t="s">
        <v>113</v>
      </c>
    </row>
    <row r="5" spans="1:30" ht="23.25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>
        <v>7581</v>
      </c>
      <c r="H5">
        <v>7176</v>
      </c>
      <c r="I5">
        <v>400</v>
      </c>
      <c r="J5">
        <v>5.1275000000000004</v>
      </c>
      <c r="K5">
        <v>0</v>
      </c>
      <c r="L5">
        <v>0</v>
      </c>
      <c r="M5">
        <v>0</v>
      </c>
      <c r="N5">
        <v>0</v>
      </c>
      <c r="O5">
        <v>0</v>
      </c>
      <c r="Q5">
        <v>32953</v>
      </c>
      <c r="R5">
        <v>4.2241999999999997</v>
      </c>
      <c r="S5">
        <v>7176</v>
      </c>
      <c r="Y5">
        <v>0</v>
      </c>
      <c r="Z5">
        <v>0</v>
      </c>
      <c r="AA5">
        <v>0</v>
      </c>
      <c r="AB5">
        <v>0</v>
      </c>
    </row>
    <row r="6" spans="1:30" ht="23.25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>
        <v>2844</v>
      </c>
      <c r="H6">
        <v>2767</v>
      </c>
      <c r="I6">
        <v>132</v>
      </c>
      <c r="J6">
        <v>4.6414</v>
      </c>
      <c r="K6">
        <v>989</v>
      </c>
      <c r="L6">
        <v>666</v>
      </c>
      <c r="M6">
        <v>749</v>
      </c>
      <c r="N6">
        <v>109</v>
      </c>
      <c r="O6">
        <v>331</v>
      </c>
      <c r="P6">
        <v>17319</v>
      </c>
      <c r="Q6">
        <v>16876</v>
      </c>
      <c r="R6">
        <v>5.9339000000000004</v>
      </c>
      <c r="S6">
        <v>2767</v>
      </c>
      <c r="T6">
        <v>3988.0830999999998</v>
      </c>
      <c r="U6">
        <v>1.402279571</v>
      </c>
      <c r="V6">
        <v>3979.3800999999999</v>
      </c>
      <c r="W6">
        <v>1.3992194440000001</v>
      </c>
      <c r="X6">
        <v>0.23910000000000001</v>
      </c>
      <c r="Y6">
        <v>1765</v>
      </c>
      <c r="Z6">
        <v>0.62060000000000004</v>
      </c>
      <c r="AA6">
        <v>1079</v>
      </c>
      <c r="AB6">
        <v>0.37940000000000002</v>
      </c>
      <c r="AC6" s="67">
        <f>+(Q6*100)/(F6*$AC$3)</f>
        <v>93.870285904995001</v>
      </c>
      <c r="AD6" s="52">
        <f t="shared" ref="AD6:AD20" si="0">+H6/F6</f>
        <v>13.698019801980198</v>
      </c>
    </row>
    <row r="7" spans="1:30" ht="23.25">
      <c r="A7" s="50">
        <v>3</v>
      </c>
      <c r="B7" s="50">
        <v>10768</v>
      </c>
      <c r="C7" s="2" t="s">
        <v>16</v>
      </c>
      <c r="D7" s="51" t="s">
        <v>107</v>
      </c>
      <c r="E7" s="51">
        <v>30</v>
      </c>
      <c r="F7" s="51">
        <v>30</v>
      </c>
      <c r="G7">
        <v>701</v>
      </c>
      <c r="H7">
        <v>679</v>
      </c>
      <c r="I7">
        <v>14</v>
      </c>
      <c r="J7">
        <v>1.9971000000000001</v>
      </c>
      <c r="K7">
        <v>350</v>
      </c>
      <c r="L7">
        <v>240</v>
      </c>
      <c r="M7">
        <v>90</v>
      </c>
      <c r="N7">
        <v>12</v>
      </c>
      <c r="O7">
        <v>9</v>
      </c>
      <c r="P7">
        <v>2341</v>
      </c>
      <c r="Q7">
        <v>2295</v>
      </c>
      <c r="R7">
        <v>3.2738999999999998</v>
      </c>
      <c r="S7">
        <v>679</v>
      </c>
      <c r="T7">
        <v>45.115299999999998</v>
      </c>
      <c r="U7">
        <v>6.4358488000000005E-2</v>
      </c>
      <c r="V7">
        <v>465.85039999999998</v>
      </c>
      <c r="W7">
        <v>0.66455121299999997</v>
      </c>
      <c r="X7">
        <v>0.95150000000000001</v>
      </c>
      <c r="Y7">
        <v>85</v>
      </c>
      <c r="Z7">
        <v>0.12130000000000001</v>
      </c>
      <c r="AA7">
        <v>616</v>
      </c>
      <c r="AB7">
        <v>0.87870000000000004</v>
      </c>
      <c r="AC7" s="67">
        <f t="shared" ref="AC7:AC20" si="1">+(Q7*100)/(F7*$AC$3)</f>
        <v>85.955056179775283</v>
      </c>
      <c r="AD7" s="52">
        <f t="shared" si="0"/>
        <v>22.633333333333333</v>
      </c>
    </row>
    <row r="8" spans="1:30" ht="23.25">
      <c r="A8" s="50">
        <v>4</v>
      </c>
      <c r="B8" s="50">
        <v>10769</v>
      </c>
      <c r="C8" s="2" t="s">
        <v>120</v>
      </c>
      <c r="D8" s="51" t="s">
        <v>107</v>
      </c>
      <c r="E8" s="51">
        <v>60</v>
      </c>
      <c r="F8" s="51">
        <v>36</v>
      </c>
      <c r="G8">
        <v>575</v>
      </c>
      <c r="H8">
        <v>557</v>
      </c>
      <c r="I8">
        <v>9</v>
      </c>
      <c r="J8">
        <v>1.5651999999999999</v>
      </c>
      <c r="K8">
        <v>279</v>
      </c>
      <c r="L8">
        <v>162</v>
      </c>
      <c r="M8">
        <v>109</v>
      </c>
      <c r="N8">
        <v>10</v>
      </c>
      <c r="O8">
        <v>15</v>
      </c>
      <c r="P8">
        <v>2274</v>
      </c>
      <c r="Q8">
        <v>2248</v>
      </c>
      <c r="R8">
        <v>3.9096000000000002</v>
      </c>
      <c r="S8">
        <v>557</v>
      </c>
      <c r="T8">
        <v>253.94569999999999</v>
      </c>
      <c r="U8">
        <v>0.441644696</v>
      </c>
      <c r="V8">
        <v>429.55430000000001</v>
      </c>
      <c r="W8">
        <v>0.74705095700000002</v>
      </c>
      <c r="X8">
        <v>0.64870000000000005</v>
      </c>
      <c r="Y8">
        <v>133</v>
      </c>
      <c r="Z8">
        <v>0.23130000000000001</v>
      </c>
      <c r="AA8">
        <v>442</v>
      </c>
      <c r="AB8">
        <v>0.76870000000000005</v>
      </c>
      <c r="AC8" s="67">
        <f t="shared" si="1"/>
        <v>70.162297128589259</v>
      </c>
      <c r="AD8" s="52">
        <f t="shared" si="0"/>
        <v>15.472222222222221</v>
      </c>
    </row>
    <row r="9" spans="1:30" ht="23.25">
      <c r="A9" s="50">
        <v>5</v>
      </c>
      <c r="B9" s="50">
        <v>10770</v>
      </c>
      <c r="C9" s="2" t="s">
        <v>121</v>
      </c>
      <c r="D9" s="51" t="s">
        <v>107</v>
      </c>
      <c r="E9" s="51">
        <v>30</v>
      </c>
      <c r="F9" s="51">
        <v>36</v>
      </c>
      <c r="G9">
        <v>537</v>
      </c>
      <c r="H9">
        <v>529</v>
      </c>
      <c r="I9">
        <v>7</v>
      </c>
      <c r="J9">
        <v>1.3035000000000001</v>
      </c>
      <c r="K9">
        <v>321</v>
      </c>
      <c r="L9">
        <v>149</v>
      </c>
      <c r="M9">
        <v>57</v>
      </c>
      <c r="N9">
        <v>5</v>
      </c>
      <c r="O9">
        <v>5</v>
      </c>
      <c r="P9">
        <v>1753</v>
      </c>
      <c r="Q9">
        <v>1734</v>
      </c>
      <c r="R9">
        <v>3.2290999999999999</v>
      </c>
      <c r="S9">
        <v>529</v>
      </c>
      <c r="T9">
        <v>220.7817</v>
      </c>
      <c r="U9">
        <v>0.41113910599999998</v>
      </c>
      <c r="V9">
        <v>289.47280000000001</v>
      </c>
      <c r="W9">
        <v>0.539055493</v>
      </c>
      <c r="X9">
        <v>0.65549999999999997</v>
      </c>
      <c r="Y9">
        <v>25</v>
      </c>
      <c r="Z9">
        <v>4.6600000000000003E-2</v>
      </c>
      <c r="AA9">
        <v>512</v>
      </c>
      <c r="AB9">
        <v>0.95340000000000003</v>
      </c>
      <c r="AC9" s="67">
        <f t="shared" si="1"/>
        <v>54.119850187265918</v>
      </c>
      <c r="AD9" s="52">
        <f t="shared" si="0"/>
        <v>14.694444444444445</v>
      </c>
    </row>
    <row r="10" spans="1:30" ht="23.25">
      <c r="A10" s="50">
        <v>6</v>
      </c>
      <c r="B10" s="50">
        <v>10771</v>
      </c>
      <c r="C10" s="2" t="s">
        <v>122</v>
      </c>
      <c r="D10" s="51" t="s">
        <v>107</v>
      </c>
      <c r="E10" s="51">
        <v>30</v>
      </c>
      <c r="F10" s="51">
        <v>28</v>
      </c>
      <c r="G10">
        <v>361</v>
      </c>
      <c r="H10">
        <v>357</v>
      </c>
      <c r="I10">
        <v>5</v>
      </c>
      <c r="J10">
        <v>1.385</v>
      </c>
      <c r="K10">
        <v>186</v>
      </c>
      <c r="L10">
        <v>133</v>
      </c>
      <c r="M10">
        <v>34</v>
      </c>
      <c r="N10">
        <v>1</v>
      </c>
      <c r="O10">
        <v>7</v>
      </c>
      <c r="P10">
        <v>1161</v>
      </c>
      <c r="Q10">
        <v>1143</v>
      </c>
      <c r="R10">
        <v>3.1661999999999999</v>
      </c>
      <c r="S10">
        <v>357</v>
      </c>
      <c r="T10">
        <v>0</v>
      </c>
      <c r="U10">
        <v>0</v>
      </c>
      <c r="V10">
        <v>225.5574</v>
      </c>
      <c r="W10">
        <v>0.62481274200000003</v>
      </c>
      <c r="X10">
        <v>1</v>
      </c>
      <c r="Y10">
        <v>38</v>
      </c>
      <c r="Z10">
        <v>0.1053</v>
      </c>
      <c r="AA10">
        <v>323</v>
      </c>
      <c r="AB10">
        <v>0.89470000000000005</v>
      </c>
      <c r="AC10" s="67">
        <f t="shared" si="1"/>
        <v>45.866773675762438</v>
      </c>
      <c r="AD10" s="52">
        <f t="shared" si="0"/>
        <v>12.75</v>
      </c>
    </row>
    <row r="11" spans="1:30" ht="23.25">
      <c r="A11" s="50">
        <v>7</v>
      </c>
      <c r="B11" s="50">
        <v>10772</v>
      </c>
      <c r="C11" s="2" t="s">
        <v>123</v>
      </c>
      <c r="D11" s="51" t="s">
        <v>111</v>
      </c>
      <c r="E11" s="51">
        <v>60</v>
      </c>
      <c r="F11" s="51">
        <v>40</v>
      </c>
      <c r="G11">
        <v>1007</v>
      </c>
      <c r="H11">
        <v>964</v>
      </c>
      <c r="I11">
        <v>4</v>
      </c>
      <c r="J11">
        <v>0.3972</v>
      </c>
      <c r="K11">
        <v>504</v>
      </c>
      <c r="L11">
        <v>313</v>
      </c>
      <c r="M11">
        <v>145</v>
      </c>
      <c r="N11">
        <v>20</v>
      </c>
      <c r="O11">
        <v>25</v>
      </c>
      <c r="P11">
        <v>3696</v>
      </c>
      <c r="Q11">
        <v>3623</v>
      </c>
      <c r="R11">
        <v>3.5977999999999999</v>
      </c>
      <c r="S11">
        <v>964</v>
      </c>
      <c r="T11">
        <v>21.902899999999999</v>
      </c>
      <c r="U11">
        <v>2.1750644999999999E-2</v>
      </c>
      <c r="V11">
        <v>697.13099999999997</v>
      </c>
      <c r="W11">
        <v>0.69228500500000001</v>
      </c>
      <c r="X11">
        <v>0.98609999999999998</v>
      </c>
      <c r="Y11">
        <v>743</v>
      </c>
      <c r="Z11">
        <v>0.73780000000000001</v>
      </c>
      <c r="AA11">
        <v>264</v>
      </c>
      <c r="AB11">
        <v>0.26219999999999999</v>
      </c>
      <c r="AC11" s="67">
        <f t="shared" si="1"/>
        <v>101.76966292134831</v>
      </c>
      <c r="AD11" s="52">
        <f t="shared" si="0"/>
        <v>24.1</v>
      </c>
    </row>
    <row r="12" spans="1:30" ht="23.25">
      <c r="A12" s="50">
        <v>8</v>
      </c>
      <c r="B12" s="50">
        <v>10773</v>
      </c>
      <c r="C12" s="2" t="s">
        <v>124</v>
      </c>
      <c r="D12" s="51" t="s">
        <v>107</v>
      </c>
      <c r="E12" s="51">
        <v>30</v>
      </c>
      <c r="F12" s="51">
        <v>36</v>
      </c>
      <c r="G12">
        <v>552</v>
      </c>
      <c r="H12">
        <v>537</v>
      </c>
      <c r="I12">
        <v>6</v>
      </c>
      <c r="J12">
        <v>1.087</v>
      </c>
      <c r="K12">
        <v>379</v>
      </c>
      <c r="L12">
        <v>118</v>
      </c>
      <c r="M12">
        <v>36</v>
      </c>
      <c r="N12">
        <v>10</v>
      </c>
      <c r="O12">
        <v>9</v>
      </c>
      <c r="P12">
        <v>2171</v>
      </c>
      <c r="Q12">
        <v>2143</v>
      </c>
      <c r="R12">
        <v>3.8822000000000001</v>
      </c>
      <c r="S12">
        <v>537</v>
      </c>
      <c r="T12">
        <v>236.91239999999999</v>
      </c>
      <c r="U12">
        <v>0.42918912999999997</v>
      </c>
      <c r="V12">
        <v>235.1696</v>
      </c>
      <c r="W12">
        <v>0.42603188400000003</v>
      </c>
      <c r="X12">
        <v>0.63770000000000004</v>
      </c>
      <c r="Y12">
        <v>68</v>
      </c>
      <c r="Z12">
        <v>0.1232</v>
      </c>
      <c r="AA12">
        <v>484</v>
      </c>
      <c r="AB12">
        <v>0.87680000000000002</v>
      </c>
      <c r="AC12" s="67">
        <f t="shared" si="1"/>
        <v>66.885143570536826</v>
      </c>
      <c r="AD12" s="52">
        <f t="shared" si="0"/>
        <v>14.916666666666666</v>
      </c>
    </row>
    <row r="13" spans="1:30" ht="23.25">
      <c r="A13" s="50">
        <v>9</v>
      </c>
      <c r="B13" s="50">
        <v>10774</v>
      </c>
      <c r="C13" s="2" t="s">
        <v>8</v>
      </c>
      <c r="D13" s="51" t="s">
        <v>107</v>
      </c>
      <c r="E13" s="51">
        <v>30</v>
      </c>
      <c r="F13" s="51">
        <v>30</v>
      </c>
      <c r="G13">
        <v>564</v>
      </c>
      <c r="H13">
        <v>555</v>
      </c>
      <c r="I13">
        <v>7</v>
      </c>
      <c r="J13">
        <v>1.2411000000000001</v>
      </c>
      <c r="K13">
        <v>320</v>
      </c>
      <c r="L13">
        <v>169</v>
      </c>
      <c r="M13">
        <v>65</v>
      </c>
      <c r="N13">
        <v>5</v>
      </c>
      <c r="O13">
        <v>5</v>
      </c>
      <c r="P13">
        <v>1793</v>
      </c>
      <c r="Q13">
        <v>1748</v>
      </c>
      <c r="R13">
        <v>3.0992999999999999</v>
      </c>
      <c r="S13">
        <v>555</v>
      </c>
      <c r="T13">
        <v>5.1844999999999999</v>
      </c>
      <c r="U13">
        <v>9.1923760000000004E-3</v>
      </c>
      <c r="V13">
        <v>328.35140000000001</v>
      </c>
      <c r="W13">
        <v>0.58218333300000003</v>
      </c>
      <c r="X13">
        <v>0.99470000000000003</v>
      </c>
      <c r="Y13">
        <v>90</v>
      </c>
      <c r="Z13">
        <v>0.15959999999999999</v>
      </c>
      <c r="AA13">
        <v>474</v>
      </c>
      <c r="AB13">
        <v>0.84040000000000004</v>
      </c>
      <c r="AC13" s="67">
        <f t="shared" si="1"/>
        <v>65.468164794007492</v>
      </c>
      <c r="AD13" s="52">
        <f t="shared" si="0"/>
        <v>18.5</v>
      </c>
    </row>
    <row r="14" spans="1:30" ht="23.25">
      <c r="A14" s="50">
        <v>10</v>
      </c>
      <c r="B14" s="50">
        <v>10775</v>
      </c>
      <c r="C14" s="2" t="s">
        <v>125</v>
      </c>
      <c r="D14" s="51" t="s">
        <v>107</v>
      </c>
      <c r="E14" s="51">
        <v>30</v>
      </c>
      <c r="F14" s="51">
        <v>46</v>
      </c>
      <c r="G14">
        <v>855</v>
      </c>
      <c r="H14">
        <v>830</v>
      </c>
      <c r="I14">
        <v>3</v>
      </c>
      <c r="J14">
        <v>0.35089999999999999</v>
      </c>
      <c r="K14">
        <v>445</v>
      </c>
      <c r="L14">
        <v>264</v>
      </c>
      <c r="M14">
        <v>117</v>
      </c>
      <c r="N14">
        <v>12</v>
      </c>
      <c r="O14">
        <v>17</v>
      </c>
      <c r="P14">
        <v>2742</v>
      </c>
      <c r="Q14">
        <v>2698</v>
      </c>
      <c r="R14">
        <v>3.1556000000000002</v>
      </c>
      <c r="S14">
        <v>830</v>
      </c>
      <c r="T14">
        <v>3.9117000000000002</v>
      </c>
      <c r="U14">
        <v>4.5750879999999997E-3</v>
      </c>
      <c r="V14">
        <v>577.24130000000002</v>
      </c>
      <c r="W14">
        <v>0.67513602299999997</v>
      </c>
      <c r="X14">
        <v>0.99770000000000003</v>
      </c>
      <c r="Y14">
        <v>154</v>
      </c>
      <c r="Z14">
        <v>0.18010000000000001</v>
      </c>
      <c r="AA14">
        <v>701</v>
      </c>
      <c r="AB14">
        <v>0.81989999999999996</v>
      </c>
      <c r="AC14" s="67">
        <f t="shared" si="1"/>
        <v>65.901319003419644</v>
      </c>
      <c r="AD14" s="52">
        <f t="shared" si="0"/>
        <v>18.043478260869566</v>
      </c>
    </row>
    <row r="15" spans="1:30" ht="23.25">
      <c r="A15" s="50">
        <v>11</v>
      </c>
      <c r="B15" s="50">
        <v>10776</v>
      </c>
      <c r="C15" s="2" t="s">
        <v>10</v>
      </c>
      <c r="D15" s="51" t="s">
        <v>107</v>
      </c>
      <c r="E15" s="51">
        <v>60</v>
      </c>
      <c r="F15" s="51">
        <v>30</v>
      </c>
      <c r="G15">
        <v>514</v>
      </c>
      <c r="H15">
        <v>502</v>
      </c>
      <c r="I15">
        <v>2</v>
      </c>
      <c r="J15">
        <v>0.3891</v>
      </c>
      <c r="K15">
        <v>281</v>
      </c>
      <c r="L15">
        <v>173</v>
      </c>
      <c r="M15">
        <v>50</v>
      </c>
      <c r="N15">
        <v>3</v>
      </c>
      <c r="O15">
        <v>7</v>
      </c>
      <c r="P15">
        <v>1694</v>
      </c>
      <c r="Q15">
        <v>1642</v>
      </c>
      <c r="R15">
        <v>3.1945999999999999</v>
      </c>
      <c r="S15">
        <v>502</v>
      </c>
      <c r="T15">
        <v>202.40299999999999</v>
      </c>
      <c r="U15">
        <v>0.39378015599999999</v>
      </c>
      <c r="V15">
        <v>303.51839999999999</v>
      </c>
      <c r="W15">
        <v>0.59050272400000003</v>
      </c>
      <c r="X15">
        <v>0.6401</v>
      </c>
      <c r="Y15">
        <v>74</v>
      </c>
      <c r="Z15">
        <v>0.14399999999999999</v>
      </c>
      <c r="AA15">
        <v>440</v>
      </c>
      <c r="AB15">
        <v>0.85599999999999998</v>
      </c>
      <c r="AC15" s="67">
        <f t="shared" si="1"/>
        <v>61.49812734082397</v>
      </c>
      <c r="AD15" s="52">
        <f t="shared" si="0"/>
        <v>16.733333333333334</v>
      </c>
    </row>
    <row r="16" spans="1:30" ht="23.25">
      <c r="A16" s="50">
        <v>12</v>
      </c>
      <c r="B16" s="50">
        <v>10777</v>
      </c>
      <c r="C16" s="2" t="s">
        <v>126</v>
      </c>
      <c r="D16" s="51" t="s">
        <v>107</v>
      </c>
      <c r="E16" s="51">
        <v>60</v>
      </c>
      <c r="F16" s="51">
        <v>39</v>
      </c>
      <c r="G16">
        <v>852</v>
      </c>
      <c r="H16">
        <v>813</v>
      </c>
      <c r="I16">
        <v>13</v>
      </c>
      <c r="J16">
        <v>1.5258</v>
      </c>
      <c r="K16">
        <v>480</v>
      </c>
      <c r="L16">
        <v>258</v>
      </c>
      <c r="M16">
        <v>87</v>
      </c>
      <c r="N16">
        <v>7</v>
      </c>
      <c r="O16">
        <v>20</v>
      </c>
      <c r="P16">
        <v>2751</v>
      </c>
      <c r="Q16">
        <v>2669</v>
      </c>
      <c r="R16">
        <v>3.1326000000000001</v>
      </c>
      <c r="S16">
        <v>813</v>
      </c>
      <c r="T16">
        <v>356.06900000000002</v>
      </c>
      <c r="U16">
        <v>0.41792136200000002</v>
      </c>
      <c r="V16">
        <v>533.32650000000001</v>
      </c>
      <c r="W16">
        <v>0.62597007000000005</v>
      </c>
      <c r="X16">
        <v>0.62209999999999999</v>
      </c>
      <c r="Y16">
        <v>31</v>
      </c>
      <c r="Z16">
        <v>3.6400000000000002E-2</v>
      </c>
      <c r="AA16">
        <v>821</v>
      </c>
      <c r="AB16">
        <v>0.96360000000000001</v>
      </c>
      <c r="AC16" s="67">
        <f t="shared" si="1"/>
        <v>76.894266781907234</v>
      </c>
      <c r="AD16" s="52">
        <f t="shared" si="0"/>
        <v>20.846153846153847</v>
      </c>
    </row>
    <row r="17" spans="1:30" ht="23.25">
      <c r="A17" s="50">
        <v>13</v>
      </c>
      <c r="B17" s="50">
        <v>10778</v>
      </c>
      <c r="C17" s="2" t="s">
        <v>12</v>
      </c>
      <c r="D17" s="51" t="s">
        <v>112</v>
      </c>
      <c r="E17" s="51">
        <v>10</v>
      </c>
      <c r="F17" s="51">
        <v>10</v>
      </c>
      <c r="G17">
        <v>155</v>
      </c>
      <c r="H17">
        <v>153</v>
      </c>
      <c r="I17">
        <v>2</v>
      </c>
      <c r="J17">
        <v>1.2903</v>
      </c>
      <c r="K17">
        <v>106</v>
      </c>
      <c r="L17">
        <v>40</v>
      </c>
      <c r="M17">
        <v>9</v>
      </c>
      <c r="N17">
        <v>0</v>
      </c>
      <c r="O17">
        <v>0</v>
      </c>
      <c r="P17">
        <v>601</v>
      </c>
      <c r="Q17">
        <v>594</v>
      </c>
      <c r="R17">
        <v>3.8323</v>
      </c>
      <c r="S17">
        <v>153</v>
      </c>
      <c r="T17">
        <v>70.556799999999996</v>
      </c>
      <c r="U17">
        <v>0.45520516100000002</v>
      </c>
      <c r="V17">
        <v>70.596599999999995</v>
      </c>
      <c r="W17">
        <v>0.45546193499999998</v>
      </c>
      <c r="X17">
        <v>0.6452</v>
      </c>
      <c r="Y17">
        <v>36</v>
      </c>
      <c r="Z17">
        <v>0.23230000000000001</v>
      </c>
      <c r="AA17">
        <v>119</v>
      </c>
      <c r="AB17">
        <v>0.76770000000000005</v>
      </c>
      <c r="AC17" s="67">
        <f t="shared" si="1"/>
        <v>66.741573033707866</v>
      </c>
      <c r="AD17" s="52">
        <f t="shared" si="0"/>
        <v>15.3</v>
      </c>
    </row>
    <row r="18" spans="1:30" ht="23.25">
      <c r="A18" s="50">
        <v>14</v>
      </c>
      <c r="B18" s="50">
        <v>10779</v>
      </c>
      <c r="C18" s="2" t="s">
        <v>127</v>
      </c>
      <c r="D18" s="51" t="s">
        <v>107</v>
      </c>
      <c r="E18" s="51">
        <v>30</v>
      </c>
      <c r="F18" s="51">
        <v>31</v>
      </c>
      <c r="G18">
        <v>567</v>
      </c>
      <c r="H18">
        <v>552</v>
      </c>
      <c r="I18">
        <v>5</v>
      </c>
      <c r="J18">
        <v>0.88180000000000003</v>
      </c>
      <c r="K18">
        <v>331</v>
      </c>
      <c r="L18">
        <v>165</v>
      </c>
      <c r="M18">
        <v>63</v>
      </c>
      <c r="N18">
        <v>4</v>
      </c>
      <c r="O18">
        <v>4</v>
      </c>
      <c r="P18">
        <v>1859</v>
      </c>
      <c r="Q18">
        <v>1837</v>
      </c>
      <c r="R18">
        <v>3.2399</v>
      </c>
      <c r="S18">
        <v>552</v>
      </c>
      <c r="T18">
        <v>3.1097999999999999</v>
      </c>
      <c r="U18">
        <v>5.4846560000000001E-3</v>
      </c>
      <c r="V18">
        <v>317.8175</v>
      </c>
      <c r="W18">
        <v>0.56052469100000002</v>
      </c>
      <c r="X18">
        <v>0.99470000000000003</v>
      </c>
      <c r="Y18">
        <v>61</v>
      </c>
      <c r="Z18">
        <v>0.1076</v>
      </c>
      <c r="AA18">
        <v>506</v>
      </c>
      <c r="AB18">
        <v>0.89239999999999997</v>
      </c>
      <c r="AC18" s="67">
        <f t="shared" si="1"/>
        <v>66.58209496194273</v>
      </c>
      <c r="AD18" s="52">
        <f t="shared" si="0"/>
        <v>17.806451612903224</v>
      </c>
    </row>
    <row r="19" spans="1:30" ht="23.25">
      <c r="A19" s="50">
        <v>15</v>
      </c>
      <c r="B19" s="50">
        <v>10780</v>
      </c>
      <c r="C19" s="2" t="s">
        <v>128</v>
      </c>
      <c r="D19" s="51" t="s">
        <v>112</v>
      </c>
      <c r="E19" s="51">
        <v>10</v>
      </c>
      <c r="F19" s="51">
        <v>22</v>
      </c>
      <c r="G19">
        <v>314</v>
      </c>
      <c r="H19">
        <v>302</v>
      </c>
      <c r="I19">
        <v>5</v>
      </c>
      <c r="J19">
        <v>1.5924</v>
      </c>
      <c r="K19">
        <v>147</v>
      </c>
      <c r="L19">
        <v>112</v>
      </c>
      <c r="M19">
        <v>45</v>
      </c>
      <c r="N19">
        <v>4</v>
      </c>
      <c r="O19">
        <v>6</v>
      </c>
      <c r="P19">
        <v>1158</v>
      </c>
      <c r="Q19">
        <v>1139</v>
      </c>
      <c r="R19">
        <v>3.6274000000000002</v>
      </c>
      <c r="S19">
        <v>302</v>
      </c>
      <c r="T19">
        <v>233.39940000000001</v>
      </c>
      <c r="U19">
        <v>0.74331019099999995</v>
      </c>
      <c r="V19">
        <v>232.95150000000001</v>
      </c>
      <c r="W19">
        <v>0.74188375799999995</v>
      </c>
      <c r="X19">
        <v>0.379</v>
      </c>
      <c r="Y19">
        <v>32</v>
      </c>
      <c r="Z19">
        <v>0.1019</v>
      </c>
      <c r="AA19">
        <v>282</v>
      </c>
      <c r="AB19">
        <v>0.89810000000000001</v>
      </c>
      <c r="AC19" s="67">
        <f t="shared" si="1"/>
        <v>58.171603677221654</v>
      </c>
      <c r="AD19" s="52">
        <f t="shared" si="0"/>
        <v>13.727272727272727</v>
      </c>
    </row>
    <row r="20" spans="1:30" ht="23.25">
      <c r="A20" s="50">
        <v>16</v>
      </c>
      <c r="B20" s="50">
        <v>10781</v>
      </c>
      <c r="C20" s="2" t="s">
        <v>129</v>
      </c>
      <c r="D20" s="51" t="s">
        <v>112</v>
      </c>
      <c r="E20" s="51">
        <v>10</v>
      </c>
      <c r="F20" s="51">
        <v>14</v>
      </c>
      <c r="G20">
        <v>332</v>
      </c>
      <c r="H20">
        <v>332</v>
      </c>
      <c r="I20">
        <v>1</v>
      </c>
      <c r="J20">
        <v>0.30120000000000002</v>
      </c>
      <c r="K20">
        <v>143</v>
      </c>
      <c r="L20">
        <v>132</v>
      </c>
      <c r="M20">
        <v>44</v>
      </c>
      <c r="N20">
        <v>5</v>
      </c>
      <c r="O20">
        <v>8</v>
      </c>
      <c r="P20">
        <v>1442</v>
      </c>
      <c r="Q20">
        <v>1441</v>
      </c>
      <c r="R20">
        <v>4.3403999999999998</v>
      </c>
      <c r="S20">
        <v>332</v>
      </c>
      <c r="T20">
        <v>246.59450000000001</v>
      </c>
      <c r="U20">
        <v>0.74275451800000003</v>
      </c>
      <c r="V20">
        <v>246.57509999999999</v>
      </c>
      <c r="W20">
        <v>0.74269608399999998</v>
      </c>
      <c r="X20">
        <v>0.42470000000000002</v>
      </c>
      <c r="Y20">
        <v>46</v>
      </c>
      <c r="Z20">
        <v>0.1386</v>
      </c>
      <c r="AA20">
        <v>286</v>
      </c>
      <c r="AB20">
        <v>0.86140000000000005</v>
      </c>
      <c r="AC20" s="67">
        <f t="shared" si="1"/>
        <v>115.65008025682182</v>
      </c>
      <c r="AD20" s="52">
        <f t="shared" si="0"/>
        <v>23.714285714285715</v>
      </c>
    </row>
    <row r="21" spans="1:30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18311</v>
      </c>
      <c r="H21" s="54">
        <f t="shared" ref="H21:S21" si="2">SUM(H5:H20)</f>
        <v>17605</v>
      </c>
      <c r="I21" s="54">
        <f t="shared" si="2"/>
        <v>615</v>
      </c>
      <c r="J21" s="54">
        <f t="shared" si="2"/>
        <v>25.076499999999999</v>
      </c>
      <c r="K21" s="54">
        <f t="shared" si="2"/>
        <v>5261</v>
      </c>
      <c r="L21" s="54">
        <f t="shared" si="2"/>
        <v>3094</v>
      </c>
      <c r="M21" s="54">
        <f t="shared" si="2"/>
        <v>1700</v>
      </c>
      <c r="N21" s="54">
        <f t="shared" si="2"/>
        <v>207</v>
      </c>
      <c r="O21" s="54">
        <f t="shared" si="2"/>
        <v>468</v>
      </c>
      <c r="P21" s="54">
        <f t="shared" si="2"/>
        <v>44755</v>
      </c>
      <c r="Q21" s="55">
        <f t="shared" si="2"/>
        <v>76783</v>
      </c>
      <c r="R21" s="55"/>
      <c r="S21" s="55">
        <f t="shared" si="2"/>
        <v>17605</v>
      </c>
      <c r="T21" s="55">
        <f>+Q21/G21</f>
        <v>4.1932718038337615</v>
      </c>
      <c r="U21" s="55">
        <f>+S21/G21</f>
        <v>0.96144394080061168</v>
      </c>
      <c r="V21" s="55">
        <f>SUM(V5:V20)</f>
        <v>8932.4938999999977</v>
      </c>
      <c r="W21" s="51"/>
      <c r="X21" s="51"/>
      <c r="Y21" s="51"/>
      <c r="Z21" s="51"/>
      <c r="AA21" s="51"/>
      <c r="AB21" s="51"/>
    </row>
    <row r="23" spans="1:30">
      <c r="A23" s="48" t="s">
        <v>104</v>
      </c>
    </row>
    <row r="24" spans="1:30">
      <c r="A24" s="49" t="s">
        <v>325</v>
      </c>
    </row>
  </sheetData>
  <mergeCells count="2">
    <mergeCell ref="A1:V1"/>
    <mergeCell ref="A21:C21"/>
  </mergeCells>
  <pageMargins left="0.7" right="0.7" top="0.75" bottom="0.75" header="0.3" footer="0.3"/>
  <pageSetup paperSize="9" scale="4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D24"/>
  <sheetViews>
    <sheetView topLeftCell="D1" zoomScale="80" zoomScaleNormal="80" workbookViewId="0">
      <selection activeCell="G5" sqref="G5:AB20"/>
    </sheetView>
  </sheetViews>
  <sheetFormatPr defaultRowHeight="12.75"/>
  <cols>
    <col min="3" max="3" width="36.7109375" bestFit="1" customWidth="1"/>
    <col min="5" max="5" width="10" customWidth="1"/>
    <col min="11" max="11" width="0" hidden="1" customWidth="1"/>
    <col min="17" max="17" width="15" bestFit="1" customWidth="1"/>
    <col min="18" max="18" width="15" customWidth="1"/>
    <col min="19" max="19" width="13.7109375" bestFit="1" customWidth="1"/>
    <col min="20" max="20" width="12.28515625" bestFit="1" customWidth="1"/>
    <col min="22" max="22" width="13.5703125" bestFit="1" customWidth="1"/>
    <col min="24" max="28" width="0" hidden="1" customWidth="1"/>
  </cols>
  <sheetData>
    <row r="1" spans="1:30" ht="22.5">
      <c r="A1" s="301" t="s">
        <v>326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0">
      <c r="AC3">
        <f>+'ไตรมา1 57'!AC3+'ไตรมา2 57 '!AC3</f>
        <v>181</v>
      </c>
    </row>
    <row r="4" spans="1:30" s="59" customFormat="1" ht="89.25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8" t="s">
        <v>18</v>
      </c>
      <c r="H4" s="58" t="s">
        <v>96</v>
      </c>
      <c r="I4" s="58" t="s">
        <v>106</v>
      </c>
      <c r="J4" s="64" t="s">
        <v>134</v>
      </c>
      <c r="K4" s="58" t="s">
        <v>114</v>
      </c>
      <c r="L4" s="58" t="s">
        <v>115</v>
      </c>
      <c r="M4" s="58" t="s">
        <v>97</v>
      </c>
      <c r="N4" s="58" t="s">
        <v>98</v>
      </c>
      <c r="O4" s="58" t="s">
        <v>99</v>
      </c>
      <c r="P4" s="62" t="s">
        <v>135</v>
      </c>
      <c r="Q4" s="58" t="s">
        <v>100</v>
      </c>
      <c r="R4" s="58" t="s">
        <v>327</v>
      </c>
      <c r="S4" s="58" t="s">
        <v>117</v>
      </c>
      <c r="T4" s="58" t="s">
        <v>101</v>
      </c>
      <c r="U4" s="58" t="s">
        <v>140</v>
      </c>
      <c r="V4" s="58" t="s">
        <v>141</v>
      </c>
      <c r="W4" s="58" t="s">
        <v>102</v>
      </c>
      <c r="X4" s="60" t="s">
        <v>103</v>
      </c>
      <c r="Y4" s="64" t="s">
        <v>136</v>
      </c>
      <c r="Z4" s="64" t="s">
        <v>137</v>
      </c>
      <c r="AA4" s="58" t="s">
        <v>138</v>
      </c>
      <c r="AB4" s="58" t="s">
        <v>139</v>
      </c>
      <c r="AC4" s="57" t="s">
        <v>91</v>
      </c>
      <c r="AD4" s="57" t="s">
        <v>113</v>
      </c>
    </row>
    <row r="5" spans="1:30" ht="23.25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 s="51">
        <v>15541</v>
      </c>
      <c r="H5" s="51">
        <v>14476</v>
      </c>
      <c r="I5" s="51">
        <v>838</v>
      </c>
      <c r="J5" s="51">
        <v>5.2930999999999999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/>
      <c r="Q5" s="51">
        <v>70452</v>
      </c>
      <c r="R5" s="51">
        <v>4.45</v>
      </c>
      <c r="S5" s="51">
        <v>14476</v>
      </c>
      <c r="T5" s="51"/>
      <c r="U5" s="51"/>
      <c r="V5" s="51"/>
      <c r="W5" s="51"/>
      <c r="Y5">
        <v>0</v>
      </c>
      <c r="Z5">
        <v>0</v>
      </c>
      <c r="AA5">
        <v>0</v>
      </c>
      <c r="AB5">
        <v>0</v>
      </c>
    </row>
    <row r="6" spans="1:30" ht="23.25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5824</v>
      </c>
      <c r="H6" s="51">
        <v>5614</v>
      </c>
      <c r="I6" s="51">
        <v>262</v>
      </c>
      <c r="J6" s="51">
        <v>4.4985999999999997</v>
      </c>
      <c r="K6" s="51">
        <v>2116</v>
      </c>
      <c r="L6" s="51">
        <v>1343</v>
      </c>
      <c r="M6" s="51">
        <v>1480</v>
      </c>
      <c r="N6" s="51">
        <v>259</v>
      </c>
      <c r="O6" s="51">
        <v>626</v>
      </c>
      <c r="P6" s="51">
        <v>33512</v>
      </c>
      <c r="Q6" s="51">
        <v>32518</v>
      </c>
      <c r="R6" s="51">
        <v>5.5834000000000001</v>
      </c>
      <c r="S6" s="51">
        <v>5614</v>
      </c>
      <c r="T6" s="51">
        <v>6557.8867</v>
      </c>
      <c r="U6" s="51">
        <v>1.1260107660000001</v>
      </c>
      <c r="V6" s="51">
        <v>7800.3261000000002</v>
      </c>
      <c r="W6" s="51">
        <v>1.339341707</v>
      </c>
      <c r="X6">
        <v>0.36919999999999997</v>
      </c>
      <c r="Y6">
        <v>3529</v>
      </c>
      <c r="Z6">
        <v>0.60589999999999999</v>
      </c>
      <c r="AA6">
        <v>2295</v>
      </c>
      <c r="AB6">
        <v>0.39410000000000001</v>
      </c>
      <c r="AC6" s="67">
        <f>+(Q6*100)/(F6*$AC$3)</f>
        <v>88.939335922542526</v>
      </c>
      <c r="AD6" s="52">
        <f t="shared" ref="AD6:AD20" si="0">+H6/F6</f>
        <v>27.792079207920793</v>
      </c>
    </row>
    <row r="7" spans="1:30" ht="23.25">
      <c r="A7" s="50">
        <v>3</v>
      </c>
      <c r="B7" s="50">
        <v>10768</v>
      </c>
      <c r="C7" s="2" t="s">
        <v>16</v>
      </c>
      <c r="D7" s="51" t="s">
        <v>107</v>
      </c>
      <c r="E7" s="51">
        <v>30</v>
      </c>
      <c r="F7" s="51">
        <v>30</v>
      </c>
      <c r="G7" s="51">
        <v>1388</v>
      </c>
      <c r="H7" s="51">
        <v>1330</v>
      </c>
      <c r="I7" s="51">
        <v>19</v>
      </c>
      <c r="J7" s="51">
        <v>1.3689</v>
      </c>
      <c r="K7" s="51">
        <v>729</v>
      </c>
      <c r="L7" s="51">
        <v>439</v>
      </c>
      <c r="M7" s="51">
        <v>182</v>
      </c>
      <c r="N7" s="51">
        <v>22</v>
      </c>
      <c r="O7" s="51">
        <v>16</v>
      </c>
      <c r="P7" s="51">
        <v>4817</v>
      </c>
      <c r="Q7" s="51">
        <v>4719</v>
      </c>
      <c r="R7" s="51">
        <v>3.3999000000000001</v>
      </c>
      <c r="S7" s="51">
        <v>1330</v>
      </c>
      <c r="T7" s="51">
        <v>283.57380000000001</v>
      </c>
      <c r="U7" s="51">
        <v>0.20430388999999999</v>
      </c>
      <c r="V7" s="51">
        <v>898.62819999999999</v>
      </c>
      <c r="W7" s="51">
        <v>0.64742665700000002</v>
      </c>
      <c r="X7">
        <v>0.82640000000000002</v>
      </c>
      <c r="Y7">
        <v>168</v>
      </c>
      <c r="Z7">
        <v>0.121</v>
      </c>
      <c r="AA7">
        <v>1220</v>
      </c>
      <c r="AB7">
        <v>0.879</v>
      </c>
      <c r="AC7" s="67">
        <f t="shared" ref="AC7:AC20" si="1">+(Q7*100)/(F7*$AC$3)</f>
        <v>86.906077348066304</v>
      </c>
      <c r="AD7" s="52">
        <f t="shared" si="0"/>
        <v>44.333333333333336</v>
      </c>
    </row>
    <row r="8" spans="1:30" ht="23.25">
      <c r="A8" s="50">
        <v>4</v>
      </c>
      <c r="B8" s="50">
        <v>10769</v>
      </c>
      <c r="C8" s="2" t="s">
        <v>120</v>
      </c>
      <c r="D8" s="51" t="s">
        <v>107</v>
      </c>
      <c r="E8" s="51">
        <v>60</v>
      </c>
      <c r="F8" s="51">
        <v>36</v>
      </c>
      <c r="G8" s="51">
        <v>1164</v>
      </c>
      <c r="H8" s="51">
        <v>1127</v>
      </c>
      <c r="I8" s="51">
        <v>15</v>
      </c>
      <c r="J8" s="51">
        <v>1.2887</v>
      </c>
      <c r="K8" s="51">
        <v>588</v>
      </c>
      <c r="L8" s="51">
        <v>346</v>
      </c>
      <c r="M8" s="51">
        <v>188</v>
      </c>
      <c r="N8" s="51">
        <v>17</v>
      </c>
      <c r="O8" s="51">
        <v>25</v>
      </c>
      <c r="P8" s="51">
        <v>4775</v>
      </c>
      <c r="Q8" s="51">
        <v>4349</v>
      </c>
      <c r="R8" s="51">
        <v>3.7363</v>
      </c>
      <c r="S8" s="51">
        <v>1127</v>
      </c>
      <c r="T8" s="51">
        <v>640.74509999999998</v>
      </c>
      <c r="U8" s="51">
        <v>0.55046829900000005</v>
      </c>
      <c r="V8" s="51">
        <v>815.6386</v>
      </c>
      <c r="W8" s="51">
        <v>0.70072044700000002</v>
      </c>
      <c r="X8">
        <v>0.53869999999999996</v>
      </c>
      <c r="Y8">
        <v>274</v>
      </c>
      <c r="Z8">
        <v>0.2354</v>
      </c>
      <c r="AA8">
        <v>890</v>
      </c>
      <c r="AB8">
        <v>0.76459999999999995</v>
      </c>
      <c r="AC8" s="67">
        <f t="shared" si="1"/>
        <v>66.743400859422962</v>
      </c>
      <c r="AD8" s="52">
        <f t="shared" si="0"/>
        <v>31.305555555555557</v>
      </c>
    </row>
    <row r="9" spans="1:30" ht="23.25">
      <c r="A9" s="50">
        <v>5</v>
      </c>
      <c r="B9" s="50">
        <v>10770</v>
      </c>
      <c r="C9" s="2" t="s">
        <v>121</v>
      </c>
      <c r="D9" s="51" t="s">
        <v>107</v>
      </c>
      <c r="E9" s="51">
        <v>30</v>
      </c>
      <c r="F9" s="51">
        <v>36</v>
      </c>
      <c r="G9" s="51">
        <v>1023</v>
      </c>
      <c r="H9" s="51">
        <v>1003</v>
      </c>
      <c r="I9" s="51">
        <v>15</v>
      </c>
      <c r="J9" s="51">
        <v>1.4662999999999999</v>
      </c>
      <c r="K9" s="51">
        <v>602</v>
      </c>
      <c r="L9" s="51">
        <v>299</v>
      </c>
      <c r="M9" s="51">
        <v>100</v>
      </c>
      <c r="N9" s="51">
        <v>8</v>
      </c>
      <c r="O9" s="51">
        <v>14</v>
      </c>
      <c r="P9" s="51">
        <v>3642</v>
      </c>
      <c r="Q9" s="51">
        <v>3595</v>
      </c>
      <c r="R9" s="51">
        <v>3.5142000000000002</v>
      </c>
      <c r="S9" s="51">
        <v>1003</v>
      </c>
      <c r="T9" s="51">
        <v>416.57010000000002</v>
      </c>
      <c r="U9" s="51">
        <v>0.40720439899999999</v>
      </c>
      <c r="V9" s="51">
        <v>570.69510000000002</v>
      </c>
      <c r="W9" s="51">
        <v>0.55786422300000005</v>
      </c>
      <c r="X9">
        <v>0.65200000000000002</v>
      </c>
      <c r="Y9">
        <v>50</v>
      </c>
      <c r="Z9">
        <v>4.8899999999999999E-2</v>
      </c>
      <c r="AA9">
        <v>973</v>
      </c>
      <c r="AB9">
        <v>0.95109999999999995</v>
      </c>
      <c r="AC9" s="67">
        <f t="shared" si="1"/>
        <v>55.171884591774095</v>
      </c>
      <c r="AD9" s="52">
        <f t="shared" si="0"/>
        <v>27.861111111111111</v>
      </c>
    </row>
    <row r="10" spans="1:30" ht="23.25">
      <c r="A10" s="50">
        <v>6</v>
      </c>
      <c r="B10" s="50">
        <v>10771</v>
      </c>
      <c r="C10" s="2" t="s">
        <v>122</v>
      </c>
      <c r="D10" s="51" t="s">
        <v>107</v>
      </c>
      <c r="E10" s="51">
        <v>30</v>
      </c>
      <c r="F10" s="51">
        <v>28</v>
      </c>
      <c r="G10" s="51">
        <v>725</v>
      </c>
      <c r="H10" s="51">
        <v>708</v>
      </c>
      <c r="I10" s="51">
        <v>7</v>
      </c>
      <c r="J10" s="51">
        <v>0.96550000000000002</v>
      </c>
      <c r="K10" s="51">
        <v>415</v>
      </c>
      <c r="L10" s="51">
        <v>241</v>
      </c>
      <c r="M10" s="51">
        <v>57</v>
      </c>
      <c r="N10" s="51">
        <v>2</v>
      </c>
      <c r="O10" s="51">
        <v>10</v>
      </c>
      <c r="P10" s="51">
        <v>2185</v>
      </c>
      <c r="Q10" s="51">
        <v>2160</v>
      </c>
      <c r="R10" s="51">
        <v>2.9792999999999998</v>
      </c>
      <c r="S10" s="51">
        <v>708</v>
      </c>
      <c r="T10" s="51">
        <v>125.23520000000001</v>
      </c>
      <c r="U10" s="51">
        <v>0.172738207</v>
      </c>
      <c r="V10" s="51">
        <v>414.27609999999999</v>
      </c>
      <c r="W10" s="51">
        <v>0.57141531000000001</v>
      </c>
      <c r="X10">
        <v>0.84970000000000001</v>
      </c>
      <c r="Y10">
        <v>80</v>
      </c>
      <c r="Z10">
        <v>0.1103</v>
      </c>
      <c r="AA10">
        <v>645</v>
      </c>
      <c r="AB10">
        <v>0.88970000000000005</v>
      </c>
      <c r="AC10" s="67">
        <f t="shared" si="1"/>
        <v>42.620363062352013</v>
      </c>
      <c r="AD10" s="52">
        <f t="shared" si="0"/>
        <v>25.285714285714285</v>
      </c>
    </row>
    <row r="11" spans="1:30" ht="23.25">
      <c r="A11" s="50">
        <v>7</v>
      </c>
      <c r="B11" s="50">
        <v>10772</v>
      </c>
      <c r="C11" s="2" t="s">
        <v>123</v>
      </c>
      <c r="D11" s="51" t="s">
        <v>111</v>
      </c>
      <c r="E11" s="51">
        <v>60</v>
      </c>
      <c r="F11" s="51">
        <v>40</v>
      </c>
      <c r="G11" s="51">
        <v>2110</v>
      </c>
      <c r="H11" s="51">
        <v>2004</v>
      </c>
      <c r="I11" s="51">
        <v>8</v>
      </c>
      <c r="J11" s="51">
        <v>0.37909999999999999</v>
      </c>
      <c r="K11" s="51">
        <v>1113</v>
      </c>
      <c r="L11" s="51">
        <v>655</v>
      </c>
      <c r="M11" s="51">
        <v>262</v>
      </c>
      <c r="N11" s="51">
        <v>33</v>
      </c>
      <c r="O11" s="51">
        <v>47</v>
      </c>
      <c r="P11" s="51">
        <v>7509</v>
      </c>
      <c r="Q11" s="51">
        <v>7336</v>
      </c>
      <c r="R11" s="51">
        <v>3.4767999999999999</v>
      </c>
      <c r="S11" s="51">
        <v>2004</v>
      </c>
      <c r="T11" s="51">
        <v>22.982500000000002</v>
      </c>
      <c r="U11" s="51">
        <v>1.089218E-2</v>
      </c>
      <c r="V11" s="51">
        <v>1387.4833000000001</v>
      </c>
      <c r="W11" s="51">
        <v>0.65757502400000001</v>
      </c>
      <c r="X11">
        <v>0.9929</v>
      </c>
      <c r="Y11">
        <v>1502</v>
      </c>
      <c r="Z11">
        <v>0.71179999999999999</v>
      </c>
      <c r="AA11">
        <v>608</v>
      </c>
      <c r="AB11">
        <v>0.28820000000000001</v>
      </c>
      <c r="AC11" s="67">
        <f t="shared" si="1"/>
        <v>101.32596685082873</v>
      </c>
      <c r="AD11" s="52">
        <f t="shared" si="0"/>
        <v>50.1</v>
      </c>
    </row>
    <row r="12" spans="1:30" ht="23.25">
      <c r="A12" s="50">
        <v>8</v>
      </c>
      <c r="B12" s="50">
        <v>10773</v>
      </c>
      <c r="C12" s="2" t="s">
        <v>124</v>
      </c>
      <c r="D12" s="51" t="s">
        <v>107</v>
      </c>
      <c r="E12" s="51">
        <v>30</v>
      </c>
      <c r="F12" s="51">
        <v>36</v>
      </c>
      <c r="G12" s="51">
        <v>1107</v>
      </c>
      <c r="H12" s="51">
        <v>1081</v>
      </c>
      <c r="I12" s="51">
        <v>11</v>
      </c>
      <c r="J12" s="51">
        <v>0.99370000000000003</v>
      </c>
      <c r="K12" s="51">
        <v>649</v>
      </c>
      <c r="L12" s="51">
        <v>304</v>
      </c>
      <c r="M12" s="51">
        <v>116</v>
      </c>
      <c r="N12" s="51">
        <v>19</v>
      </c>
      <c r="O12" s="51">
        <v>19</v>
      </c>
      <c r="P12" s="51">
        <v>4157</v>
      </c>
      <c r="Q12" s="51">
        <v>4093</v>
      </c>
      <c r="R12" s="51">
        <v>3.6974</v>
      </c>
      <c r="S12" s="51">
        <v>1081</v>
      </c>
      <c r="T12" s="51">
        <v>241.1455</v>
      </c>
      <c r="U12" s="51">
        <v>0.217836947</v>
      </c>
      <c r="V12" s="51">
        <v>600.9384</v>
      </c>
      <c r="W12" s="51">
        <v>0.54285311700000005</v>
      </c>
      <c r="X12">
        <v>0.81479999999999997</v>
      </c>
      <c r="Y12">
        <v>184</v>
      </c>
      <c r="Z12">
        <v>0.16619999999999999</v>
      </c>
      <c r="AA12">
        <v>923</v>
      </c>
      <c r="AB12">
        <v>0.83379999999999999</v>
      </c>
      <c r="AC12" s="67">
        <f t="shared" si="1"/>
        <v>62.814610190300797</v>
      </c>
      <c r="AD12" s="52">
        <f t="shared" si="0"/>
        <v>30.027777777777779</v>
      </c>
    </row>
    <row r="13" spans="1:30" ht="23.25">
      <c r="A13" s="50">
        <v>9</v>
      </c>
      <c r="B13" s="50">
        <v>10774</v>
      </c>
      <c r="C13" s="2" t="s">
        <v>8</v>
      </c>
      <c r="D13" s="51" t="s">
        <v>107</v>
      </c>
      <c r="E13" s="51">
        <v>30</v>
      </c>
      <c r="F13" s="51">
        <v>30</v>
      </c>
      <c r="G13" s="51">
        <v>1150</v>
      </c>
      <c r="H13" s="51">
        <v>1127</v>
      </c>
      <c r="I13" s="51">
        <v>13</v>
      </c>
      <c r="J13" s="51">
        <v>1.1304000000000001</v>
      </c>
      <c r="K13" s="51">
        <v>683</v>
      </c>
      <c r="L13" s="51">
        <v>319</v>
      </c>
      <c r="M13" s="51">
        <v>122</v>
      </c>
      <c r="N13" s="51">
        <v>11</v>
      </c>
      <c r="O13" s="51">
        <v>15</v>
      </c>
      <c r="P13" s="51">
        <v>3775</v>
      </c>
      <c r="Q13" s="51">
        <v>3685</v>
      </c>
      <c r="R13" s="51">
        <v>3.2042999999999999</v>
      </c>
      <c r="S13" s="51">
        <v>1127</v>
      </c>
      <c r="T13" s="51">
        <v>248.4487</v>
      </c>
      <c r="U13" s="51">
        <v>0.216042348</v>
      </c>
      <c r="V13" s="51">
        <v>679.00840000000005</v>
      </c>
      <c r="W13" s="51">
        <v>0.590442087</v>
      </c>
      <c r="X13">
        <v>0.84089999999999998</v>
      </c>
      <c r="Y13">
        <v>163</v>
      </c>
      <c r="Z13">
        <v>0.14169999999999999</v>
      </c>
      <c r="AA13">
        <v>987</v>
      </c>
      <c r="AB13">
        <v>0.85829999999999995</v>
      </c>
      <c r="AC13" s="67">
        <f t="shared" si="1"/>
        <v>67.863720073664823</v>
      </c>
      <c r="AD13" s="52">
        <f t="shared" si="0"/>
        <v>37.56666666666667</v>
      </c>
    </row>
    <row r="14" spans="1:30" ht="23.25">
      <c r="A14" s="50">
        <v>10</v>
      </c>
      <c r="B14" s="50">
        <v>10775</v>
      </c>
      <c r="C14" s="2" t="s">
        <v>125</v>
      </c>
      <c r="D14" s="51" t="s">
        <v>107</v>
      </c>
      <c r="E14" s="51">
        <v>30</v>
      </c>
      <c r="F14" s="51">
        <v>46</v>
      </c>
      <c r="G14" s="51">
        <v>1600</v>
      </c>
      <c r="H14" s="51">
        <v>1553</v>
      </c>
      <c r="I14" s="51">
        <v>10</v>
      </c>
      <c r="J14" s="51">
        <v>0.625</v>
      </c>
      <c r="K14" s="51">
        <v>875</v>
      </c>
      <c r="L14" s="51">
        <v>485</v>
      </c>
      <c r="M14" s="51">
        <v>192</v>
      </c>
      <c r="N14" s="51">
        <v>20</v>
      </c>
      <c r="O14" s="51">
        <v>28</v>
      </c>
      <c r="P14" s="51">
        <v>5021</v>
      </c>
      <c r="Q14" s="51">
        <v>4947</v>
      </c>
      <c r="R14" s="51">
        <v>3.0918999999999999</v>
      </c>
      <c r="S14" s="51">
        <v>1553</v>
      </c>
      <c r="T14" s="51">
        <v>101.5728</v>
      </c>
      <c r="U14" s="51">
        <v>6.3482999999999998E-2</v>
      </c>
      <c r="V14" s="51">
        <v>1012.7206</v>
      </c>
      <c r="W14" s="51">
        <v>0.63295037499999995</v>
      </c>
      <c r="X14">
        <v>0.94440000000000002</v>
      </c>
      <c r="Y14">
        <v>285</v>
      </c>
      <c r="Z14">
        <v>0.17810000000000001</v>
      </c>
      <c r="AA14">
        <v>1315</v>
      </c>
      <c r="AB14">
        <v>0.82189999999999996</v>
      </c>
      <c r="AC14" s="67">
        <f t="shared" si="1"/>
        <v>59.416286331972138</v>
      </c>
      <c r="AD14" s="52">
        <f t="shared" si="0"/>
        <v>33.760869565217391</v>
      </c>
    </row>
    <row r="15" spans="1:30" ht="23.25">
      <c r="A15" s="50">
        <v>11</v>
      </c>
      <c r="B15" s="50">
        <v>10776</v>
      </c>
      <c r="C15" s="2" t="s">
        <v>10</v>
      </c>
      <c r="D15" s="51" t="s">
        <v>107</v>
      </c>
      <c r="E15" s="51">
        <v>60</v>
      </c>
      <c r="F15" s="51">
        <v>30</v>
      </c>
      <c r="G15" s="51">
        <v>1037</v>
      </c>
      <c r="H15" s="51">
        <v>1008</v>
      </c>
      <c r="I15" s="51">
        <v>3</v>
      </c>
      <c r="J15" s="51">
        <v>0.2893</v>
      </c>
      <c r="K15" s="51">
        <v>574</v>
      </c>
      <c r="L15" s="51">
        <v>332</v>
      </c>
      <c r="M15" s="51">
        <v>103</v>
      </c>
      <c r="N15" s="51">
        <v>15</v>
      </c>
      <c r="O15" s="51">
        <v>13</v>
      </c>
      <c r="P15" s="51">
        <v>3431</v>
      </c>
      <c r="Q15" s="51">
        <v>3344</v>
      </c>
      <c r="R15" s="51">
        <v>3.2246999999999999</v>
      </c>
      <c r="S15" s="51">
        <v>1008</v>
      </c>
      <c r="T15" s="51">
        <v>203.78440000000001</v>
      </c>
      <c r="U15" s="51">
        <v>0.196513404</v>
      </c>
      <c r="V15" s="51">
        <v>623.43520000000001</v>
      </c>
      <c r="W15" s="51">
        <v>0.60119112799999996</v>
      </c>
      <c r="X15">
        <v>0.8206</v>
      </c>
      <c r="Y15">
        <v>133</v>
      </c>
      <c r="Z15">
        <v>0.1283</v>
      </c>
      <c r="AA15">
        <v>904</v>
      </c>
      <c r="AB15">
        <v>0.87170000000000003</v>
      </c>
      <c r="AC15" s="67">
        <f t="shared" si="1"/>
        <v>61.583793738489874</v>
      </c>
      <c r="AD15" s="52">
        <f t="shared" si="0"/>
        <v>33.6</v>
      </c>
    </row>
    <row r="16" spans="1:30" ht="23.25">
      <c r="A16" s="50">
        <v>12</v>
      </c>
      <c r="B16" s="50">
        <v>10777</v>
      </c>
      <c r="C16" s="2" t="s">
        <v>126</v>
      </c>
      <c r="D16" s="51" t="s">
        <v>107</v>
      </c>
      <c r="E16" s="51">
        <v>60</v>
      </c>
      <c r="F16" s="51">
        <v>39</v>
      </c>
      <c r="G16" s="51">
        <v>1615</v>
      </c>
      <c r="H16" s="51">
        <v>1509</v>
      </c>
      <c r="I16" s="51">
        <v>22</v>
      </c>
      <c r="J16" s="51">
        <v>1.3622000000000001</v>
      </c>
      <c r="K16" s="51">
        <v>933</v>
      </c>
      <c r="L16" s="51">
        <v>469</v>
      </c>
      <c r="M16" s="51">
        <v>155</v>
      </c>
      <c r="N16" s="51">
        <v>15</v>
      </c>
      <c r="O16" s="51">
        <v>43</v>
      </c>
      <c r="P16" s="51">
        <v>5260</v>
      </c>
      <c r="Q16" s="51">
        <v>5093</v>
      </c>
      <c r="R16" s="51">
        <v>3.1536</v>
      </c>
      <c r="S16" s="51">
        <v>1509</v>
      </c>
      <c r="T16" s="51">
        <v>385.47120000000001</v>
      </c>
      <c r="U16" s="51">
        <v>0.238681858</v>
      </c>
      <c r="V16" s="51">
        <v>1010.4373000000001</v>
      </c>
      <c r="W16" s="51">
        <v>0.62565777099999997</v>
      </c>
      <c r="X16">
        <v>0.78700000000000003</v>
      </c>
      <c r="Y16">
        <v>127</v>
      </c>
      <c r="Z16">
        <v>7.8600000000000003E-2</v>
      </c>
      <c r="AA16">
        <v>1488</v>
      </c>
      <c r="AB16">
        <v>0.9214</v>
      </c>
      <c r="AC16" s="67">
        <f t="shared" si="1"/>
        <v>72.14902960759315</v>
      </c>
      <c r="AD16" s="52">
        <f t="shared" si="0"/>
        <v>38.692307692307693</v>
      </c>
    </row>
    <row r="17" spans="1:30" ht="23.25">
      <c r="A17" s="50">
        <v>13</v>
      </c>
      <c r="B17" s="50">
        <v>10778</v>
      </c>
      <c r="C17" s="2" t="s">
        <v>12</v>
      </c>
      <c r="D17" s="51" t="s">
        <v>112</v>
      </c>
      <c r="E17" s="51">
        <v>10</v>
      </c>
      <c r="F17" s="51">
        <v>10</v>
      </c>
      <c r="G17" s="51">
        <v>284</v>
      </c>
      <c r="H17" s="51">
        <v>280</v>
      </c>
      <c r="I17" s="51">
        <v>3</v>
      </c>
      <c r="J17" s="51">
        <v>1.0563</v>
      </c>
      <c r="K17" s="51">
        <v>199</v>
      </c>
      <c r="L17" s="51">
        <v>62</v>
      </c>
      <c r="M17" s="51">
        <v>21</v>
      </c>
      <c r="N17" s="51">
        <v>0</v>
      </c>
      <c r="O17" s="51">
        <v>2</v>
      </c>
      <c r="P17" s="51">
        <v>1197</v>
      </c>
      <c r="Q17" s="51">
        <v>1184</v>
      </c>
      <c r="R17" s="51">
        <v>4.1689999999999996</v>
      </c>
      <c r="S17" s="51">
        <v>280</v>
      </c>
      <c r="T17" s="51">
        <v>158.1628</v>
      </c>
      <c r="U17" s="51">
        <v>0.55691126800000001</v>
      </c>
      <c r="V17" s="51">
        <v>158.52199999999999</v>
      </c>
      <c r="W17" s="51">
        <v>0.55817605599999998</v>
      </c>
      <c r="X17">
        <v>0.64439999999999997</v>
      </c>
      <c r="Y17">
        <v>64</v>
      </c>
      <c r="Z17">
        <v>0.22539999999999999</v>
      </c>
      <c r="AA17">
        <v>220</v>
      </c>
      <c r="AB17">
        <v>0.77459999999999996</v>
      </c>
      <c r="AC17" s="67">
        <f t="shared" si="1"/>
        <v>65.414364640883974</v>
      </c>
      <c r="AD17" s="52">
        <f t="shared" si="0"/>
        <v>28</v>
      </c>
    </row>
    <row r="18" spans="1:30" ht="23.25">
      <c r="A18" s="50">
        <v>14</v>
      </c>
      <c r="B18" s="50">
        <v>10779</v>
      </c>
      <c r="C18" s="2" t="s">
        <v>127</v>
      </c>
      <c r="D18" s="51" t="s">
        <v>107</v>
      </c>
      <c r="E18" s="51">
        <v>30</v>
      </c>
      <c r="F18" s="51">
        <v>31</v>
      </c>
      <c r="G18" s="51">
        <v>1149</v>
      </c>
      <c r="H18" s="51">
        <v>1104</v>
      </c>
      <c r="I18" s="51">
        <v>12</v>
      </c>
      <c r="J18" s="51">
        <v>1.0444</v>
      </c>
      <c r="K18" s="51">
        <v>676</v>
      </c>
      <c r="L18" s="51">
        <v>330</v>
      </c>
      <c r="M18" s="51">
        <v>127</v>
      </c>
      <c r="N18" s="51">
        <v>9</v>
      </c>
      <c r="O18" s="51">
        <v>7</v>
      </c>
      <c r="P18" s="51">
        <v>3523</v>
      </c>
      <c r="Q18" s="51">
        <v>3469</v>
      </c>
      <c r="R18" s="51">
        <v>3.0190999999999999</v>
      </c>
      <c r="S18" s="51">
        <v>1104</v>
      </c>
      <c r="T18" s="51">
        <v>8.3816000000000006</v>
      </c>
      <c r="U18" s="51">
        <v>7.2946909999999998E-3</v>
      </c>
      <c r="V18" s="51">
        <v>646.4855</v>
      </c>
      <c r="W18" s="51">
        <v>0.56265056599999996</v>
      </c>
      <c r="X18">
        <v>0.99390000000000001</v>
      </c>
      <c r="Y18">
        <v>116</v>
      </c>
      <c r="Z18">
        <v>0.10100000000000001</v>
      </c>
      <c r="AA18">
        <v>1033</v>
      </c>
      <c r="AB18">
        <v>0.89900000000000002</v>
      </c>
      <c r="AC18" s="67">
        <f t="shared" si="1"/>
        <v>61.82498663339868</v>
      </c>
      <c r="AD18" s="52">
        <f t="shared" si="0"/>
        <v>35.612903225806448</v>
      </c>
    </row>
    <row r="19" spans="1:30" ht="23.25">
      <c r="A19" s="50">
        <v>15</v>
      </c>
      <c r="B19" s="50">
        <v>10780</v>
      </c>
      <c r="C19" s="2" t="s">
        <v>128</v>
      </c>
      <c r="D19" s="51" t="s">
        <v>112</v>
      </c>
      <c r="E19" s="51">
        <v>10</v>
      </c>
      <c r="F19" s="51">
        <v>22</v>
      </c>
      <c r="G19" s="51">
        <v>590</v>
      </c>
      <c r="H19" s="51">
        <v>567</v>
      </c>
      <c r="I19" s="51">
        <v>9</v>
      </c>
      <c r="J19" s="51">
        <v>1.5254000000000001</v>
      </c>
      <c r="K19" s="51">
        <v>306</v>
      </c>
      <c r="L19" s="51">
        <v>185</v>
      </c>
      <c r="M19" s="51">
        <v>75</v>
      </c>
      <c r="N19" s="51">
        <v>8</v>
      </c>
      <c r="O19" s="51">
        <v>16</v>
      </c>
      <c r="P19" s="51">
        <v>4020</v>
      </c>
      <c r="Q19" s="51">
        <v>3982</v>
      </c>
      <c r="R19" s="51">
        <v>6.7492000000000001</v>
      </c>
      <c r="S19" s="51">
        <v>567</v>
      </c>
      <c r="T19" s="51">
        <v>412.91230000000002</v>
      </c>
      <c r="U19" s="51">
        <v>0.69985135600000004</v>
      </c>
      <c r="V19" s="51">
        <v>416.21269999999998</v>
      </c>
      <c r="W19" s="51">
        <v>0.70544525400000002</v>
      </c>
      <c r="X19">
        <v>0.439</v>
      </c>
      <c r="Y19">
        <v>59</v>
      </c>
      <c r="Z19">
        <v>0.1</v>
      </c>
      <c r="AA19">
        <v>531</v>
      </c>
      <c r="AB19">
        <v>0.9</v>
      </c>
      <c r="AC19" s="67">
        <f t="shared" si="1"/>
        <v>100</v>
      </c>
      <c r="AD19" s="52">
        <f t="shared" si="0"/>
        <v>25.772727272727273</v>
      </c>
    </row>
    <row r="20" spans="1:30" ht="23.25">
      <c r="A20" s="50">
        <v>16</v>
      </c>
      <c r="B20" s="50">
        <v>10781</v>
      </c>
      <c r="C20" s="2" t="s">
        <v>129</v>
      </c>
      <c r="D20" s="51" t="s">
        <v>112</v>
      </c>
      <c r="E20" s="51">
        <v>10</v>
      </c>
      <c r="F20" s="51">
        <v>14</v>
      </c>
      <c r="G20" s="51">
        <v>658</v>
      </c>
      <c r="H20" s="51">
        <v>658</v>
      </c>
      <c r="I20" s="51">
        <v>4</v>
      </c>
      <c r="J20" s="51">
        <v>0.6079</v>
      </c>
      <c r="K20" s="51">
        <v>302</v>
      </c>
      <c r="L20" s="51">
        <v>251</v>
      </c>
      <c r="M20" s="51">
        <v>80</v>
      </c>
      <c r="N20" s="51">
        <v>7</v>
      </c>
      <c r="O20" s="51">
        <v>18</v>
      </c>
      <c r="P20" s="51">
        <v>3120</v>
      </c>
      <c r="Q20" s="51">
        <v>3117</v>
      </c>
      <c r="R20" s="51">
        <v>4.7370999999999999</v>
      </c>
      <c r="S20" s="51">
        <v>658</v>
      </c>
      <c r="T20" s="51">
        <v>466.12470000000002</v>
      </c>
      <c r="U20" s="51">
        <v>0.708396201</v>
      </c>
      <c r="V20" s="51">
        <v>465.0557</v>
      </c>
      <c r="W20" s="51">
        <v>0.70677158100000004</v>
      </c>
      <c r="X20">
        <v>0.45140000000000002</v>
      </c>
      <c r="Y20">
        <v>88</v>
      </c>
      <c r="Z20">
        <v>0.13370000000000001</v>
      </c>
      <c r="AA20">
        <v>570</v>
      </c>
      <c r="AB20">
        <v>0.86629999999999996</v>
      </c>
      <c r="AC20" s="67">
        <f t="shared" si="1"/>
        <v>123.00710339384372</v>
      </c>
      <c r="AD20" s="52">
        <f t="shared" si="0"/>
        <v>47</v>
      </c>
    </row>
    <row r="21" spans="1:30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36965</v>
      </c>
      <c r="H21" s="54">
        <f t="shared" ref="H21:W21" si="2">SUM(H5:H20)</f>
        <v>35149</v>
      </c>
      <c r="I21" s="54">
        <f t="shared" si="2"/>
        <v>1251</v>
      </c>
      <c r="J21" s="54">
        <f t="shared" si="2"/>
        <v>23.894800000000004</v>
      </c>
      <c r="K21" s="54">
        <f t="shared" si="2"/>
        <v>10760</v>
      </c>
      <c r="L21" s="54">
        <f t="shared" si="2"/>
        <v>6060</v>
      </c>
      <c r="M21" s="54">
        <f t="shared" si="2"/>
        <v>3260</v>
      </c>
      <c r="N21" s="54">
        <f t="shared" si="2"/>
        <v>445</v>
      </c>
      <c r="O21" s="54">
        <f t="shared" si="2"/>
        <v>899</v>
      </c>
      <c r="P21" s="54">
        <f t="shared" si="2"/>
        <v>89944</v>
      </c>
      <c r="Q21" s="55">
        <f t="shared" si="2"/>
        <v>158043</v>
      </c>
      <c r="R21" s="55"/>
      <c r="S21" s="55">
        <f t="shared" si="2"/>
        <v>35149</v>
      </c>
      <c r="T21" s="55">
        <f t="shared" si="2"/>
        <v>10272.997400000002</v>
      </c>
      <c r="U21" s="55">
        <f t="shared" si="2"/>
        <v>5.376628814</v>
      </c>
      <c r="V21" s="55">
        <f t="shared" si="2"/>
        <v>17499.8632</v>
      </c>
      <c r="W21" s="55">
        <f t="shared" si="2"/>
        <v>10.000481303000003</v>
      </c>
      <c r="X21" s="51"/>
      <c r="Y21" s="51"/>
      <c r="Z21" s="51"/>
      <c r="AA21" s="51"/>
      <c r="AB21" s="51"/>
    </row>
    <row r="23" spans="1:30">
      <c r="A23" s="48" t="s">
        <v>104</v>
      </c>
    </row>
    <row r="24" spans="1:30">
      <c r="A24" s="49" t="s">
        <v>328</v>
      </c>
    </row>
  </sheetData>
  <mergeCells count="2">
    <mergeCell ref="A1:V1"/>
    <mergeCell ref="A21:C21"/>
  </mergeCells>
  <pageMargins left="0.7" right="0.7" top="0.75" bottom="0.75" header="0.3" footer="0.3"/>
  <pageSetup paperSize="9" scale="43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A24" sqref="A24"/>
    </sheetView>
  </sheetViews>
  <sheetFormatPr defaultRowHeight="12.75"/>
  <cols>
    <col min="1" max="1" width="9.140625" customWidth="1"/>
    <col min="3" max="3" width="36.7109375" bestFit="1" customWidth="1"/>
    <col min="4" max="4" width="0" hidden="1" customWidth="1"/>
    <col min="5" max="5" width="10" hidden="1" customWidth="1"/>
    <col min="6" max="6" width="0" hidden="1" customWidth="1"/>
  </cols>
  <sheetData>
    <row r="1" spans="1:12" ht="22.5">
      <c r="A1" s="301" t="s">
        <v>146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4" spans="1:12" s="59" customFormat="1" ht="38.25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8" t="s">
        <v>114</v>
      </c>
      <c r="H4" s="58" t="s">
        <v>115</v>
      </c>
      <c r="I4" s="58" t="s">
        <v>97</v>
      </c>
      <c r="J4" s="58" t="s">
        <v>98</v>
      </c>
      <c r="K4" s="58" t="s">
        <v>99</v>
      </c>
    </row>
    <row r="5" spans="1:12" ht="23.25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 s="51"/>
      <c r="H5" s="51"/>
      <c r="I5" s="51"/>
      <c r="J5" s="51"/>
      <c r="K5" s="51"/>
    </row>
    <row r="6" spans="1:12" ht="23.25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50</v>
      </c>
      <c r="H6" s="51">
        <v>82</v>
      </c>
      <c r="I6" s="51">
        <v>70</v>
      </c>
      <c r="J6" s="51">
        <v>18</v>
      </c>
      <c r="K6" s="51">
        <v>37</v>
      </c>
      <c r="L6">
        <f>SUM(G6:K6)</f>
        <v>257</v>
      </c>
    </row>
    <row r="7" spans="1:12" ht="23.25">
      <c r="A7" s="50">
        <v>3</v>
      </c>
      <c r="B7" s="50">
        <v>10768</v>
      </c>
      <c r="C7" s="2" t="s">
        <v>16</v>
      </c>
      <c r="D7" s="51" t="s">
        <v>107</v>
      </c>
      <c r="E7" s="51">
        <v>30</v>
      </c>
      <c r="F7" s="51">
        <v>30</v>
      </c>
      <c r="G7" s="51">
        <v>2</v>
      </c>
      <c r="H7" s="51">
        <v>2</v>
      </c>
      <c r="I7" s="51"/>
      <c r="J7" s="51"/>
      <c r="K7" s="51"/>
      <c r="L7">
        <f t="shared" ref="L7:L21" si="0">SUM(G7:K7)</f>
        <v>4</v>
      </c>
    </row>
    <row r="8" spans="1:12" ht="23.25">
      <c r="A8" s="50">
        <v>4</v>
      </c>
      <c r="B8" s="50">
        <v>10769</v>
      </c>
      <c r="C8" s="2" t="s">
        <v>120</v>
      </c>
      <c r="D8" s="51" t="s">
        <v>107</v>
      </c>
      <c r="E8" s="51">
        <v>60</v>
      </c>
      <c r="F8" s="51">
        <v>36</v>
      </c>
      <c r="G8" s="51">
        <v>4</v>
      </c>
      <c r="H8" s="51">
        <v>1</v>
      </c>
      <c r="I8" s="51">
        <v>3</v>
      </c>
      <c r="J8" s="51"/>
      <c r="K8" s="51"/>
      <c r="L8">
        <f t="shared" si="0"/>
        <v>8</v>
      </c>
    </row>
    <row r="9" spans="1:12" ht="23.25">
      <c r="A9" s="50">
        <v>5</v>
      </c>
      <c r="B9" s="50">
        <v>10770</v>
      </c>
      <c r="C9" s="2" t="s">
        <v>121</v>
      </c>
      <c r="D9" s="51" t="s">
        <v>107</v>
      </c>
      <c r="E9" s="51">
        <v>30</v>
      </c>
      <c r="F9" s="51">
        <v>36</v>
      </c>
      <c r="G9" s="51"/>
      <c r="H9" s="51">
        <v>3</v>
      </c>
      <c r="I9" s="51"/>
      <c r="J9" s="51"/>
      <c r="K9" s="51"/>
      <c r="L9">
        <f t="shared" si="0"/>
        <v>3</v>
      </c>
    </row>
    <row r="10" spans="1:12" ht="23.25">
      <c r="A10" s="50">
        <v>6</v>
      </c>
      <c r="B10" s="50">
        <v>10771</v>
      </c>
      <c r="C10" s="2" t="s">
        <v>122</v>
      </c>
      <c r="D10" s="51" t="s">
        <v>107</v>
      </c>
      <c r="E10" s="51">
        <v>30</v>
      </c>
      <c r="F10" s="51">
        <v>28</v>
      </c>
      <c r="G10" s="51"/>
      <c r="H10" s="51"/>
      <c r="I10" s="51"/>
      <c r="J10" s="51"/>
      <c r="K10" s="51"/>
      <c r="L10">
        <f t="shared" si="0"/>
        <v>0</v>
      </c>
    </row>
    <row r="11" spans="1:12" ht="23.25">
      <c r="A11" s="50">
        <v>7</v>
      </c>
      <c r="B11" s="50">
        <v>10772</v>
      </c>
      <c r="C11" s="2" t="s">
        <v>123</v>
      </c>
      <c r="D11" s="51" t="s">
        <v>111</v>
      </c>
      <c r="E11" s="51">
        <v>60</v>
      </c>
      <c r="F11" s="51">
        <v>40</v>
      </c>
      <c r="G11" s="51"/>
      <c r="H11" s="51"/>
      <c r="I11" s="51"/>
      <c r="J11" s="51"/>
      <c r="K11" s="51"/>
      <c r="L11">
        <f t="shared" si="0"/>
        <v>0</v>
      </c>
    </row>
    <row r="12" spans="1:12" ht="23.25">
      <c r="A12" s="50">
        <v>8</v>
      </c>
      <c r="B12" s="50">
        <v>10773</v>
      </c>
      <c r="C12" s="2" t="s">
        <v>124</v>
      </c>
      <c r="D12" s="51" t="s">
        <v>107</v>
      </c>
      <c r="E12" s="51">
        <v>30</v>
      </c>
      <c r="F12" s="51">
        <v>36</v>
      </c>
      <c r="G12" s="51"/>
      <c r="H12" s="51"/>
      <c r="I12" s="51"/>
      <c r="J12" s="51"/>
      <c r="K12" s="51"/>
      <c r="L12">
        <f t="shared" si="0"/>
        <v>0</v>
      </c>
    </row>
    <row r="13" spans="1:12" ht="23.25">
      <c r="A13" s="50">
        <v>9</v>
      </c>
      <c r="B13" s="50">
        <v>10774</v>
      </c>
      <c r="C13" s="2" t="s">
        <v>8</v>
      </c>
      <c r="D13" s="51" t="s">
        <v>107</v>
      </c>
      <c r="E13" s="51">
        <v>30</v>
      </c>
      <c r="F13" s="51">
        <v>30</v>
      </c>
      <c r="G13" s="51">
        <v>4</v>
      </c>
      <c r="H13" s="51">
        <v>11</v>
      </c>
      <c r="I13" s="51">
        <v>2</v>
      </c>
      <c r="J13" s="51">
        <v>1</v>
      </c>
      <c r="K13" s="51"/>
      <c r="L13">
        <f t="shared" si="0"/>
        <v>18</v>
      </c>
    </row>
    <row r="14" spans="1:12" ht="23.25">
      <c r="A14" s="50">
        <v>10</v>
      </c>
      <c r="B14" s="50">
        <v>10775</v>
      </c>
      <c r="C14" s="2" t="s">
        <v>125</v>
      </c>
      <c r="D14" s="51" t="s">
        <v>107</v>
      </c>
      <c r="E14" s="51">
        <v>30</v>
      </c>
      <c r="F14" s="51">
        <v>46</v>
      </c>
      <c r="G14" s="51"/>
      <c r="H14" s="51"/>
      <c r="I14" s="51">
        <v>1</v>
      </c>
      <c r="J14" s="51">
        <v>1</v>
      </c>
      <c r="K14" s="51"/>
      <c r="L14">
        <f t="shared" si="0"/>
        <v>2</v>
      </c>
    </row>
    <row r="15" spans="1:12" ht="23.25">
      <c r="A15" s="50">
        <v>11</v>
      </c>
      <c r="B15" s="50">
        <v>10776</v>
      </c>
      <c r="C15" s="2" t="s">
        <v>10</v>
      </c>
      <c r="D15" s="51" t="s">
        <v>107</v>
      </c>
      <c r="E15" s="51">
        <v>60</v>
      </c>
      <c r="F15" s="51">
        <v>30</v>
      </c>
      <c r="G15" s="51"/>
      <c r="H15" s="51"/>
      <c r="I15" s="51">
        <v>1</v>
      </c>
      <c r="J15" s="51">
        <v>1</v>
      </c>
      <c r="K15" s="51"/>
      <c r="L15">
        <f t="shared" si="0"/>
        <v>2</v>
      </c>
    </row>
    <row r="16" spans="1:12" ht="23.25">
      <c r="A16" s="50">
        <v>12</v>
      </c>
      <c r="B16" s="50">
        <v>10777</v>
      </c>
      <c r="C16" s="2" t="s">
        <v>126</v>
      </c>
      <c r="D16" s="51" t="s">
        <v>107</v>
      </c>
      <c r="E16" s="51">
        <v>60</v>
      </c>
      <c r="F16" s="51">
        <v>39</v>
      </c>
      <c r="G16" s="51"/>
      <c r="H16" s="51">
        <v>1</v>
      </c>
      <c r="I16" s="51"/>
      <c r="J16" s="51"/>
      <c r="K16" s="51"/>
      <c r="L16">
        <f t="shared" si="0"/>
        <v>1</v>
      </c>
    </row>
    <row r="17" spans="1:12" ht="23.25">
      <c r="A17" s="50">
        <v>13</v>
      </c>
      <c r="B17" s="50">
        <v>10778</v>
      </c>
      <c r="C17" s="2" t="s">
        <v>12</v>
      </c>
      <c r="D17" s="51" t="s">
        <v>112</v>
      </c>
      <c r="E17" s="51">
        <v>10</v>
      </c>
      <c r="F17" s="51">
        <v>10</v>
      </c>
      <c r="G17" s="51">
        <v>4</v>
      </c>
      <c r="H17" s="51">
        <v>11</v>
      </c>
      <c r="I17" s="51">
        <v>2</v>
      </c>
      <c r="J17" s="51">
        <v>1</v>
      </c>
      <c r="K17" s="51"/>
      <c r="L17">
        <f t="shared" si="0"/>
        <v>18</v>
      </c>
    </row>
    <row r="18" spans="1:12" ht="23.25">
      <c r="A18" s="50">
        <v>14</v>
      </c>
      <c r="B18" s="50">
        <v>10779</v>
      </c>
      <c r="C18" s="2" t="s">
        <v>127</v>
      </c>
      <c r="D18" s="51" t="s">
        <v>107</v>
      </c>
      <c r="E18" s="51">
        <v>30</v>
      </c>
      <c r="F18" s="51">
        <v>31</v>
      </c>
      <c r="G18" s="51">
        <v>2</v>
      </c>
      <c r="H18" s="51">
        <v>1</v>
      </c>
      <c r="I18" s="51">
        <v>1</v>
      </c>
      <c r="J18" s="51"/>
      <c r="K18" s="51"/>
      <c r="L18">
        <f t="shared" si="0"/>
        <v>4</v>
      </c>
    </row>
    <row r="19" spans="1:12" ht="23.25">
      <c r="A19" s="50">
        <v>15</v>
      </c>
      <c r="B19" s="50">
        <v>10780</v>
      </c>
      <c r="C19" s="2" t="s">
        <v>128</v>
      </c>
      <c r="D19" s="51" t="s">
        <v>112</v>
      </c>
      <c r="E19" s="51">
        <v>10</v>
      </c>
      <c r="F19" s="51">
        <v>22</v>
      </c>
      <c r="G19" s="51"/>
      <c r="H19" s="51"/>
      <c r="I19" s="51"/>
      <c r="J19" s="51"/>
      <c r="K19" s="51"/>
      <c r="L19">
        <f t="shared" si="0"/>
        <v>0</v>
      </c>
    </row>
    <row r="20" spans="1:12" ht="23.25">
      <c r="A20" s="50">
        <v>16</v>
      </c>
      <c r="B20" s="50">
        <v>10781</v>
      </c>
      <c r="C20" s="2" t="s">
        <v>129</v>
      </c>
      <c r="D20" s="51" t="s">
        <v>112</v>
      </c>
      <c r="E20" s="51">
        <v>10</v>
      </c>
      <c r="F20" s="51">
        <v>14</v>
      </c>
      <c r="G20" s="51"/>
      <c r="H20" s="51"/>
      <c r="I20" s="51"/>
      <c r="J20" s="51"/>
      <c r="K20" s="51"/>
      <c r="L20">
        <f t="shared" si="0"/>
        <v>0</v>
      </c>
    </row>
    <row r="21" spans="1:12" ht="12.75" customHeight="1">
      <c r="A21" s="300" t="s">
        <v>63</v>
      </c>
      <c r="B21" s="300"/>
      <c r="C21" s="300"/>
      <c r="D21" s="53">
        <v>0</v>
      </c>
      <c r="E21" s="53">
        <f>SUM(E5:E20)</f>
        <v>1182</v>
      </c>
      <c r="F21" s="53">
        <f t="shared" ref="F21:K21" si="1">SUM(F5:F20)</f>
        <v>1156</v>
      </c>
      <c r="G21" s="53">
        <f t="shared" si="1"/>
        <v>66</v>
      </c>
      <c r="H21" s="53">
        <f t="shared" si="1"/>
        <v>112</v>
      </c>
      <c r="I21" s="53">
        <f t="shared" si="1"/>
        <v>80</v>
      </c>
      <c r="J21" s="53">
        <f t="shared" si="1"/>
        <v>22</v>
      </c>
      <c r="K21" s="53">
        <f t="shared" si="1"/>
        <v>37</v>
      </c>
      <c r="L21">
        <f t="shared" si="0"/>
        <v>317</v>
      </c>
    </row>
    <row r="23" spans="1:12">
      <c r="A23" s="48" t="s">
        <v>104</v>
      </c>
    </row>
    <row r="24" spans="1:12">
      <c r="A24" s="49" t="s">
        <v>147</v>
      </c>
    </row>
  </sheetData>
  <mergeCells count="2">
    <mergeCell ref="A1:K1"/>
    <mergeCell ref="A21:C21"/>
  </mergeCells>
  <pageMargins left="0.7" right="0.7" top="0.75" bottom="0.75" header="0.3" footer="0.3"/>
  <pageSetup scale="8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opLeftCell="A4" workbookViewId="0">
      <selection activeCell="A4" sqref="A1:XFD1048576"/>
    </sheetView>
  </sheetViews>
  <sheetFormatPr defaultRowHeight="12.75"/>
  <cols>
    <col min="3" max="3" width="36.7109375" bestFit="1" customWidth="1"/>
    <col min="4" max="4" width="0" hidden="1" customWidth="1"/>
    <col min="5" max="5" width="10" hidden="1" customWidth="1"/>
    <col min="6" max="6" width="0" hidden="1" customWidth="1"/>
  </cols>
  <sheetData>
    <row r="1" spans="1:12" ht="22.5">
      <c r="A1" s="301" t="s">
        <v>143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4" spans="1:12" s="59" customFormat="1" ht="38.25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8" t="s">
        <v>114</v>
      </c>
      <c r="H4" s="58" t="s">
        <v>115</v>
      </c>
      <c r="I4" s="58" t="s">
        <v>97</v>
      </c>
      <c r="J4" s="58" t="s">
        <v>98</v>
      </c>
      <c r="K4" s="58" t="s">
        <v>99</v>
      </c>
    </row>
    <row r="5" spans="1:12" ht="23.25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 s="51"/>
      <c r="H5" s="51"/>
      <c r="I5" s="51"/>
      <c r="J5" s="51"/>
      <c r="K5" s="51"/>
      <c r="L5" s="51">
        <f>SUM(G5:K5)</f>
        <v>0</v>
      </c>
    </row>
    <row r="6" spans="1:12" ht="23.25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92</v>
      </c>
      <c r="H6" s="51">
        <v>222</v>
      </c>
      <c r="I6" s="51">
        <v>176</v>
      </c>
      <c r="J6" s="51">
        <v>46</v>
      </c>
      <c r="K6" s="51">
        <v>60</v>
      </c>
      <c r="L6" s="51">
        <f>SUM(G6:K6)</f>
        <v>596</v>
      </c>
    </row>
    <row r="7" spans="1:12" ht="23.25">
      <c r="A7" s="50">
        <v>3</v>
      </c>
      <c r="B7" s="50">
        <v>10768</v>
      </c>
      <c r="C7" s="2" t="s">
        <v>16</v>
      </c>
      <c r="D7" s="51" t="s">
        <v>107</v>
      </c>
      <c r="E7" s="51">
        <v>30</v>
      </c>
      <c r="F7" s="51">
        <v>30</v>
      </c>
      <c r="G7" s="51">
        <v>2</v>
      </c>
      <c r="H7" s="51">
        <v>1</v>
      </c>
      <c r="I7" s="51">
        <v>1</v>
      </c>
      <c r="J7" s="51"/>
      <c r="K7" s="51"/>
      <c r="L7" s="51">
        <f t="shared" ref="L7:L21" si="0">SUM(G7:K7)</f>
        <v>4</v>
      </c>
    </row>
    <row r="8" spans="1:12" ht="23.25">
      <c r="A8" s="50">
        <v>4</v>
      </c>
      <c r="B8" s="50">
        <v>10769</v>
      </c>
      <c r="C8" s="2" t="s">
        <v>120</v>
      </c>
      <c r="D8" s="51" t="s">
        <v>107</v>
      </c>
      <c r="E8" s="51">
        <v>60</v>
      </c>
      <c r="F8" s="51">
        <v>36</v>
      </c>
      <c r="G8" s="51"/>
      <c r="H8" s="51"/>
      <c r="I8" s="51"/>
      <c r="J8" s="51"/>
      <c r="K8" s="51"/>
      <c r="L8" s="51">
        <f t="shared" si="0"/>
        <v>0</v>
      </c>
    </row>
    <row r="9" spans="1:12" ht="23.25">
      <c r="A9" s="50">
        <v>5</v>
      </c>
      <c r="B9" s="50">
        <v>10770</v>
      </c>
      <c r="C9" s="2" t="s">
        <v>121</v>
      </c>
      <c r="D9" s="51" t="s">
        <v>107</v>
      </c>
      <c r="E9" s="51">
        <v>30</v>
      </c>
      <c r="F9" s="51">
        <v>36</v>
      </c>
      <c r="G9" s="51">
        <v>11</v>
      </c>
      <c r="H9" s="51">
        <v>15</v>
      </c>
      <c r="I9" s="51">
        <v>3</v>
      </c>
      <c r="J9" s="51"/>
      <c r="K9" s="51"/>
      <c r="L9" s="51">
        <f t="shared" si="0"/>
        <v>29</v>
      </c>
    </row>
    <row r="10" spans="1:12" ht="23.25">
      <c r="A10" s="50">
        <v>6</v>
      </c>
      <c r="B10" s="50">
        <v>10771</v>
      </c>
      <c r="C10" s="2" t="s">
        <v>122</v>
      </c>
      <c r="D10" s="51" t="s">
        <v>107</v>
      </c>
      <c r="E10" s="51">
        <v>30</v>
      </c>
      <c r="F10" s="51">
        <v>28</v>
      </c>
      <c r="G10" s="51"/>
      <c r="H10" s="51"/>
      <c r="I10" s="51"/>
      <c r="J10" s="51"/>
      <c r="K10" s="51"/>
      <c r="L10" s="51">
        <f t="shared" si="0"/>
        <v>0</v>
      </c>
    </row>
    <row r="11" spans="1:12" ht="23.25">
      <c r="A11" s="50">
        <v>7</v>
      </c>
      <c r="B11" s="50">
        <v>10772</v>
      </c>
      <c r="C11" s="2" t="s">
        <v>123</v>
      </c>
      <c r="D11" s="51" t="s">
        <v>111</v>
      </c>
      <c r="E11" s="51">
        <v>60</v>
      </c>
      <c r="F11" s="51">
        <v>40</v>
      </c>
      <c r="G11" s="51">
        <v>1</v>
      </c>
      <c r="H11" s="51">
        <v>1</v>
      </c>
      <c r="I11" s="51"/>
      <c r="J11" s="51"/>
      <c r="K11" s="51"/>
      <c r="L11" s="51">
        <f t="shared" si="0"/>
        <v>2</v>
      </c>
    </row>
    <row r="12" spans="1:12" ht="23.25">
      <c r="A12" s="50">
        <v>8</v>
      </c>
      <c r="B12" s="50">
        <v>10773</v>
      </c>
      <c r="C12" s="2" t="s">
        <v>124</v>
      </c>
      <c r="D12" s="51" t="s">
        <v>107</v>
      </c>
      <c r="E12" s="51">
        <v>30</v>
      </c>
      <c r="F12" s="51">
        <v>36</v>
      </c>
      <c r="G12" s="51"/>
      <c r="H12" s="51"/>
      <c r="I12" s="51"/>
      <c r="J12" s="51"/>
      <c r="K12" s="51"/>
      <c r="L12" s="51">
        <f t="shared" si="0"/>
        <v>0</v>
      </c>
    </row>
    <row r="13" spans="1:12" ht="23.25">
      <c r="A13" s="50">
        <v>9</v>
      </c>
      <c r="B13" s="50">
        <v>10774</v>
      </c>
      <c r="C13" s="2" t="s">
        <v>8</v>
      </c>
      <c r="D13" s="51" t="s">
        <v>107</v>
      </c>
      <c r="E13" s="51">
        <v>30</v>
      </c>
      <c r="F13" s="51">
        <v>30</v>
      </c>
      <c r="G13" s="51"/>
      <c r="H13" s="51"/>
      <c r="I13" s="51">
        <v>1</v>
      </c>
      <c r="J13" s="51"/>
      <c r="K13" s="51"/>
      <c r="L13" s="51">
        <f t="shared" si="0"/>
        <v>1</v>
      </c>
    </row>
    <row r="14" spans="1:12" ht="23.25">
      <c r="A14" s="50">
        <v>10</v>
      </c>
      <c r="B14" s="50">
        <v>10775</v>
      </c>
      <c r="C14" s="2" t="s">
        <v>125</v>
      </c>
      <c r="D14" s="51" t="s">
        <v>107</v>
      </c>
      <c r="E14" s="51">
        <v>30</v>
      </c>
      <c r="F14" s="51">
        <v>46</v>
      </c>
      <c r="G14" s="51">
        <v>3</v>
      </c>
      <c r="H14" s="51"/>
      <c r="I14" s="51"/>
      <c r="J14" s="51"/>
      <c r="K14" s="51"/>
      <c r="L14" s="51">
        <f t="shared" si="0"/>
        <v>3</v>
      </c>
    </row>
    <row r="15" spans="1:12" ht="23.25">
      <c r="A15" s="50">
        <v>11</v>
      </c>
      <c r="B15" s="50">
        <v>10776</v>
      </c>
      <c r="C15" s="2" t="s">
        <v>10</v>
      </c>
      <c r="D15" s="51" t="s">
        <v>107</v>
      </c>
      <c r="E15" s="51">
        <v>60</v>
      </c>
      <c r="F15" s="51">
        <v>30</v>
      </c>
      <c r="G15" s="51"/>
      <c r="H15" s="51">
        <v>2</v>
      </c>
      <c r="I15" s="51"/>
      <c r="J15" s="51"/>
      <c r="K15" s="51"/>
      <c r="L15" s="51">
        <f t="shared" si="0"/>
        <v>2</v>
      </c>
    </row>
    <row r="16" spans="1:12" ht="23.25">
      <c r="A16" s="50">
        <v>12</v>
      </c>
      <c r="B16" s="50">
        <v>10777</v>
      </c>
      <c r="C16" s="2" t="s">
        <v>126</v>
      </c>
      <c r="D16" s="51" t="s">
        <v>107</v>
      </c>
      <c r="E16" s="51">
        <v>60</v>
      </c>
      <c r="F16" s="51">
        <v>39</v>
      </c>
      <c r="G16" s="51"/>
      <c r="H16" s="51">
        <v>1</v>
      </c>
      <c r="I16" s="51"/>
      <c r="J16" s="51"/>
      <c r="K16" s="51"/>
      <c r="L16" s="51">
        <f t="shared" si="0"/>
        <v>1</v>
      </c>
    </row>
    <row r="17" spans="1:12" ht="23.25">
      <c r="A17" s="50">
        <v>13</v>
      </c>
      <c r="B17" s="50">
        <v>10778</v>
      </c>
      <c r="C17" s="2" t="s">
        <v>12</v>
      </c>
      <c r="D17" s="51" t="s">
        <v>112</v>
      </c>
      <c r="E17" s="51">
        <v>10</v>
      </c>
      <c r="F17" s="51">
        <v>10</v>
      </c>
      <c r="G17" s="51"/>
      <c r="H17" s="51"/>
      <c r="I17" s="51"/>
      <c r="J17" s="51"/>
      <c r="K17" s="51"/>
      <c r="L17" s="51">
        <f t="shared" si="0"/>
        <v>0</v>
      </c>
    </row>
    <row r="18" spans="1:12" ht="23.25">
      <c r="A18" s="50">
        <v>14</v>
      </c>
      <c r="B18" s="50">
        <v>10779</v>
      </c>
      <c r="C18" s="2" t="s">
        <v>127</v>
      </c>
      <c r="D18" s="51" t="s">
        <v>107</v>
      </c>
      <c r="E18" s="51">
        <v>30</v>
      </c>
      <c r="F18" s="51">
        <v>31</v>
      </c>
      <c r="G18" s="51"/>
      <c r="H18" s="51">
        <v>2</v>
      </c>
      <c r="I18" s="51"/>
      <c r="J18" s="51"/>
      <c r="K18" s="51"/>
      <c r="L18" s="51">
        <f t="shared" si="0"/>
        <v>2</v>
      </c>
    </row>
    <row r="19" spans="1:12" ht="23.25">
      <c r="A19" s="50">
        <v>15</v>
      </c>
      <c r="B19" s="50">
        <v>10780</v>
      </c>
      <c r="C19" s="2" t="s">
        <v>128</v>
      </c>
      <c r="D19" s="51" t="s">
        <v>112</v>
      </c>
      <c r="E19" s="51">
        <v>10</v>
      </c>
      <c r="F19" s="51">
        <v>22</v>
      </c>
      <c r="G19" s="51"/>
      <c r="H19" s="51"/>
      <c r="I19" s="51"/>
      <c r="J19" s="51"/>
      <c r="K19" s="51"/>
      <c r="L19" s="51">
        <f t="shared" si="0"/>
        <v>0</v>
      </c>
    </row>
    <row r="20" spans="1:12" ht="23.25">
      <c r="A20" s="50">
        <v>16</v>
      </c>
      <c r="B20" s="50">
        <v>10781</v>
      </c>
      <c r="C20" s="2" t="s">
        <v>129</v>
      </c>
      <c r="D20" s="51" t="s">
        <v>112</v>
      </c>
      <c r="E20" s="51">
        <v>10</v>
      </c>
      <c r="F20" s="51">
        <v>14</v>
      </c>
      <c r="G20" s="51"/>
      <c r="H20" s="51"/>
      <c r="I20" s="51"/>
      <c r="J20" s="51"/>
      <c r="K20" s="51"/>
      <c r="L20" s="51">
        <f t="shared" si="0"/>
        <v>0</v>
      </c>
    </row>
    <row r="21" spans="1:12" ht="12.75" customHeight="1">
      <c r="A21" s="300" t="s">
        <v>63</v>
      </c>
      <c r="B21" s="300"/>
      <c r="C21" s="300"/>
      <c r="D21" s="53">
        <v>0</v>
      </c>
      <c r="E21" s="53">
        <f>SUM(E5:E20)</f>
        <v>1182</v>
      </c>
      <c r="F21" s="53">
        <f t="shared" ref="F21:K21" si="1">SUM(F5:F20)</f>
        <v>1156</v>
      </c>
      <c r="G21" s="53">
        <f t="shared" si="1"/>
        <v>109</v>
      </c>
      <c r="H21" s="53">
        <f t="shared" si="1"/>
        <v>244</v>
      </c>
      <c r="I21" s="53">
        <f t="shared" si="1"/>
        <v>181</v>
      </c>
      <c r="J21" s="53">
        <f t="shared" si="1"/>
        <v>46</v>
      </c>
      <c r="K21" s="53">
        <f t="shared" si="1"/>
        <v>60</v>
      </c>
      <c r="L21" s="51">
        <f t="shared" si="0"/>
        <v>640</v>
      </c>
    </row>
    <row r="23" spans="1:12">
      <c r="A23" s="48" t="s">
        <v>104</v>
      </c>
    </row>
    <row r="24" spans="1:12">
      <c r="A24" s="49" t="s">
        <v>147</v>
      </c>
    </row>
  </sheetData>
  <mergeCells count="2">
    <mergeCell ref="A1:K1"/>
    <mergeCell ref="A21:C21"/>
  </mergeCells>
  <pageMargins left="0.7" right="0.7" top="0.75" bottom="0.75" header="0.3" footer="0.3"/>
  <pageSetup paperSize="9" scale="8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"/>
  <sheetViews>
    <sheetView zoomScale="80" zoomScaleNormal="80" workbookViewId="0">
      <selection activeCell="H6" sqref="H6"/>
    </sheetView>
  </sheetViews>
  <sheetFormatPr defaultRowHeight="12.75"/>
  <cols>
    <col min="3" max="3" width="36.7109375" bestFit="1" customWidth="1"/>
    <col min="4" max="4" width="0" hidden="1" customWidth="1"/>
    <col min="5" max="5" width="10" hidden="1" customWidth="1"/>
    <col min="6" max="6" width="0" hidden="1" customWidth="1"/>
  </cols>
  <sheetData>
    <row r="1" spans="1:23" ht="22.5">
      <c r="A1" s="301" t="s">
        <v>156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4" spans="1:23" s="59" customFormat="1" ht="38.25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8" t="s">
        <v>155</v>
      </c>
      <c r="H4" s="58" t="s">
        <v>114</v>
      </c>
      <c r="I4" s="58" t="s">
        <v>115</v>
      </c>
      <c r="J4" s="58" t="s">
        <v>97</v>
      </c>
      <c r="K4" s="58" t="s">
        <v>98</v>
      </c>
      <c r="L4" s="58" t="s">
        <v>99</v>
      </c>
    </row>
    <row r="5" spans="1:23" ht="23.25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 s="68"/>
      <c r="H5" s="51"/>
      <c r="I5" s="51"/>
      <c r="J5" s="51"/>
      <c r="K5" s="51"/>
      <c r="L5" s="51"/>
      <c r="M5" s="51">
        <f>SUM(H5:L5)</f>
        <v>0</v>
      </c>
      <c r="P5" t="s">
        <v>148</v>
      </c>
      <c r="Q5" t="s">
        <v>149</v>
      </c>
      <c r="R5" t="s">
        <v>150</v>
      </c>
      <c r="S5" t="s">
        <v>151</v>
      </c>
      <c r="T5" t="s">
        <v>152</v>
      </c>
      <c r="U5" t="s">
        <v>153</v>
      </c>
      <c r="V5" t="s">
        <v>154</v>
      </c>
    </row>
    <row r="6" spans="1:23" ht="23.25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68">
        <v>1094</v>
      </c>
      <c r="H6" s="51">
        <v>199</v>
      </c>
      <c r="I6" s="51">
        <v>323</v>
      </c>
      <c r="J6" s="51">
        <v>338</v>
      </c>
      <c r="K6" s="51">
        <v>90</v>
      </c>
      <c r="L6" s="51">
        <v>144</v>
      </c>
      <c r="M6" s="51">
        <f>SUM(H6:L6)</f>
        <v>1094</v>
      </c>
      <c r="P6">
        <v>10688</v>
      </c>
      <c r="Q6">
        <v>1094</v>
      </c>
      <c r="R6">
        <v>199</v>
      </c>
      <c r="S6">
        <v>323</v>
      </c>
      <c r="T6">
        <v>338</v>
      </c>
      <c r="U6">
        <v>90</v>
      </c>
      <c r="V6">
        <v>144</v>
      </c>
      <c r="W6">
        <f>SUM(R6:V6)</f>
        <v>1094</v>
      </c>
    </row>
    <row r="7" spans="1:23" ht="23.25">
      <c r="A7" s="50">
        <v>3</v>
      </c>
      <c r="B7" s="50">
        <v>10768</v>
      </c>
      <c r="C7" s="2" t="s">
        <v>16</v>
      </c>
      <c r="D7" s="51" t="s">
        <v>107</v>
      </c>
      <c r="E7" s="51">
        <v>30</v>
      </c>
      <c r="F7" s="51">
        <v>30</v>
      </c>
      <c r="G7" s="68">
        <v>26</v>
      </c>
      <c r="H7" s="51">
        <v>9</v>
      </c>
      <c r="I7" s="51">
        <v>8</v>
      </c>
      <c r="J7" s="51">
        <v>8</v>
      </c>
      <c r="K7" s="51">
        <v>0</v>
      </c>
      <c r="L7" s="51">
        <v>1</v>
      </c>
      <c r="M7" s="51">
        <f t="shared" ref="M7:M21" si="0">SUM(H7:L7)</f>
        <v>26</v>
      </c>
      <c r="P7">
        <v>10768</v>
      </c>
      <c r="Q7">
        <v>26</v>
      </c>
      <c r="R7">
        <v>9</v>
      </c>
      <c r="S7">
        <v>8</v>
      </c>
      <c r="T7">
        <v>8</v>
      </c>
      <c r="U7">
        <v>0</v>
      </c>
      <c r="V7">
        <v>1</v>
      </c>
      <c r="W7">
        <f t="shared" ref="W7:W17" si="1">SUM(R7:V7)</f>
        <v>26</v>
      </c>
    </row>
    <row r="8" spans="1:23" ht="23.25">
      <c r="A8" s="50">
        <v>4</v>
      </c>
      <c r="B8" s="50">
        <v>10769</v>
      </c>
      <c r="C8" s="2" t="s">
        <v>120</v>
      </c>
      <c r="D8" s="51" t="s">
        <v>107</v>
      </c>
      <c r="E8" s="51">
        <v>60</v>
      </c>
      <c r="F8" s="51">
        <v>36</v>
      </c>
      <c r="G8" s="68">
        <v>11</v>
      </c>
      <c r="H8" s="51">
        <v>5</v>
      </c>
      <c r="I8" s="51">
        <v>1</v>
      </c>
      <c r="J8" s="51">
        <v>5</v>
      </c>
      <c r="K8" s="51">
        <v>0</v>
      </c>
      <c r="L8" s="51">
        <v>0</v>
      </c>
      <c r="M8" s="51">
        <f t="shared" si="0"/>
        <v>11</v>
      </c>
      <c r="P8">
        <v>10769</v>
      </c>
      <c r="Q8">
        <v>11</v>
      </c>
      <c r="R8">
        <v>5</v>
      </c>
      <c r="S8">
        <v>1</v>
      </c>
      <c r="T8">
        <v>5</v>
      </c>
      <c r="U8">
        <v>0</v>
      </c>
      <c r="V8">
        <v>0</v>
      </c>
      <c r="W8">
        <f t="shared" si="1"/>
        <v>11</v>
      </c>
    </row>
    <row r="9" spans="1:23" ht="23.25">
      <c r="A9" s="50">
        <v>5</v>
      </c>
      <c r="B9" s="50">
        <v>10770</v>
      </c>
      <c r="C9" s="2" t="s">
        <v>121</v>
      </c>
      <c r="D9" s="51" t="s">
        <v>107</v>
      </c>
      <c r="E9" s="51">
        <v>30</v>
      </c>
      <c r="F9" s="51">
        <v>36</v>
      </c>
      <c r="G9" s="68">
        <v>61</v>
      </c>
      <c r="H9" s="51">
        <v>19</v>
      </c>
      <c r="I9" s="51">
        <v>22</v>
      </c>
      <c r="J9" s="51">
        <v>18</v>
      </c>
      <c r="K9" s="51">
        <v>1</v>
      </c>
      <c r="L9" s="51">
        <v>1</v>
      </c>
      <c r="M9" s="51">
        <f t="shared" si="0"/>
        <v>61</v>
      </c>
      <c r="P9">
        <v>10770</v>
      </c>
      <c r="Q9">
        <v>61</v>
      </c>
      <c r="R9">
        <v>19</v>
      </c>
      <c r="S9">
        <v>22</v>
      </c>
      <c r="T9">
        <v>18</v>
      </c>
      <c r="U9">
        <v>1</v>
      </c>
      <c r="V9">
        <v>1</v>
      </c>
      <c r="W9">
        <f t="shared" si="1"/>
        <v>61</v>
      </c>
    </row>
    <row r="10" spans="1:23" ht="23.25">
      <c r="A10" s="50">
        <v>6</v>
      </c>
      <c r="B10" s="50">
        <v>10771</v>
      </c>
      <c r="C10" s="2" t="s">
        <v>122</v>
      </c>
      <c r="D10" s="51" t="s">
        <v>107</v>
      </c>
      <c r="E10" s="51">
        <v>30</v>
      </c>
      <c r="F10" s="51">
        <v>28</v>
      </c>
      <c r="G10" s="68"/>
      <c r="H10" s="51"/>
      <c r="I10" s="51"/>
      <c r="J10" s="51"/>
      <c r="K10" s="51"/>
      <c r="L10" s="51"/>
      <c r="M10" s="51">
        <f t="shared" si="0"/>
        <v>0</v>
      </c>
      <c r="P10">
        <v>10772</v>
      </c>
      <c r="Q10">
        <v>2</v>
      </c>
      <c r="R10">
        <v>1</v>
      </c>
      <c r="S10">
        <v>0</v>
      </c>
      <c r="T10">
        <v>1</v>
      </c>
      <c r="U10">
        <v>0</v>
      </c>
      <c r="V10">
        <v>0</v>
      </c>
      <c r="W10">
        <f t="shared" si="1"/>
        <v>2</v>
      </c>
    </row>
    <row r="11" spans="1:23" ht="23.25">
      <c r="A11" s="50">
        <v>7</v>
      </c>
      <c r="B11" s="50">
        <v>10772</v>
      </c>
      <c r="C11" s="2" t="s">
        <v>123</v>
      </c>
      <c r="D11" s="51" t="s">
        <v>111</v>
      </c>
      <c r="E11" s="51">
        <v>60</v>
      </c>
      <c r="F11" s="51">
        <v>40</v>
      </c>
      <c r="G11" s="68">
        <v>2</v>
      </c>
      <c r="H11" s="51">
        <v>1</v>
      </c>
      <c r="I11" s="51">
        <v>0</v>
      </c>
      <c r="J11" s="51">
        <v>1</v>
      </c>
      <c r="K11" s="51">
        <v>0</v>
      </c>
      <c r="L11" s="51">
        <v>0</v>
      </c>
      <c r="M11" s="51">
        <f t="shared" si="0"/>
        <v>2</v>
      </c>
      <c r="P11">
        <v>10773</v>
      </c>
      <c r="Q11">
        <v>8</v>
      </c>
      <c r="R11">
        <v>4</v>
      </c>
      <c r="S11">
        <v>3</v>
      </c>
      <c r="T11">
        <v>0</v>
      </c>
      <c r="U11">
        <v>1</v>
      </c>
      <c r="V11">
        <v>0</v>
      </c>
      <c r="W11">
        <f t="shared" si="1"/>
        <v>8</v>
      </c>
    </row>
    <row r="12" spans="1:23" ht="23.25">
      <c r="A12" s="50">
        <v>8</v>
      </c>
      <c r="B12" s="50">
        <v>10773</v>
      </c>
      <c r="C12" s="2" t="s">
        <v>124</v>
      </c>
      <c r="D12" s="51" t="s">
        <v>107</v>
      </c>
      <c r="E12" s="51">
        <v>30</v>
      </c>
      <c r="F12" s="51">
        <v>36</v>
      </c>
      <c r="G12" s="68">
        <v>8</v>
      </c>
      <c r="H12" s="51">
        <v>4</v>
      </c>
      <c r="I12" s="51">
        <v>3</v>
      </c>
      <c r="J12" s="51">
        <v>0</v>
      </c>
      <c r="K12" s="51">
        <v>1</v>
      </c>
      <c r="L12" s="51">
        <v>0</v>
      </c>
      <c r="M12" s="51">
        <f t="shared" si="0"/>
        <v>8</v>
      </c>
      <c r="P12">
        <v>10774</v>
      </c>
      <c r="Q12">
        <v>168</v>
      </c>
      <c r="R12">
        <v>64</v>
      </c>
      <c r="S12">
        <v>70</v>
      </c>
      <c r="T12">
        <v>25</v>
      </c>
      <c r="U12">
        <v>7</v>
      </c>
      <c r="V12">
        <v>2</v>
      </c>
      <c r="W12">
        <f t="shared" si="1"/>
        <v>168</v>
      </c>
    </row>
    <row r="13" spans="1:23" ht="23.25">
      <c r="A13" s="50">
        <v>9</v>
      </c>
      <c r="B13" s="50">
        <v>10774</v>
      </c>
      <c r="C13" s="2" t="s">
        <v>8</v>
      </c>
      <c r="D13" s="51" t="s">
        <v>107</v>
      </c>
      <c r="E13" s="51">
        <v>30</v>
      </c>
      <c r="F13" s="51">
        <v>30</v>
      </c>
      <c r="G13" s="68">
        <v>168</v>
      </c>
      <c r="H13" s="51">
        <v>64</v>
      </c>
      <c r="I13" s="51">
        <v>70</v>
      </c>
      <c r="J13" s="51">
        <v>25</v>
      </c>
      <c r="K13" s="51">
        <v>7</v>
      </c>
      <c r="L13" s="51">
        <v>2</v>
      </c>
      <c r="M13" s="51">
        <f t="shared" si="0"/>
        <v>168</v>
      </c>
      <c r="P13">
        <v>10775</v>
      </c>
      <c r="Q13">
        <v>14</v>
      </c>
      <c r="R13">
        <v>7</v>
      </c>
      <c r="S13">
        <v>3</v>
      </c>
      <c r="T13">
        <v>3</v>
      </c>
      <c r="U13">
        <v>1</v>
      </c>
      <c r="V13">
        <v>0</v>
      </c>
      <c r="W13">
        <f t="shared" si="1"/>
        <v>14</v>
      </c>
    </row>
    <row r="14" spans="1:23" ht="23.25">
      <c r="A14" s="50">
        <v>10</v>
      </c>
      <c r="B14" s="50">
        <v>10775</v>
      </c>
      <c r="C14" s="2" t="s">
        <v>125</v>
      </c>
      <c r="D14" s="51" t="s">
        <v>107</v>
      </c>
      <c r="E14" s="51">
        <v>30</v>
      </c>
      <c r="F14" s="51">
        <v>46</v>
      </c>
      <c r="G14" s="68">
        <v>14</v>
      </c>
      <c r="H14" s="51">
        <v>7</v>
      </c>
      <c r="I14" s="51">
        <v>3</v>
      </c>
      <c r="J14" s="51">
        <v>3</v>
      </c>
      <c r="K14" s="51">
        <v>1</v>
      </c>
      <c r="L14" s="51">
        <v>0</v>
      </c>
      <c r="M14" s="51">
        <f t="shared" si="0"/>
        <v>14</v>
      </c>
      <c r="P14">
        <v>10777</v>
      </c>
      <c r="Q14">
        <v>9</v>
      </c>
      <c r="R14">
        <v>7</v>
      </c>
      <c r="S14">
        <v>2</v>
      </c>
      <c r="T14">
        <v>0</v>
      </c>
      <c r="U14">
        <v>0</v>
      </c>
      <c r="V14">
        <v>0</v>
      </c>
      <c r="W14">
        <f t="shared" si="1"/>
        <v>9</v>
      </c>
    </row>
    <row r="15" spans="1:23" ht="23.25">
      <c r="A15" s="50">
        <v>11</v>
      </c>
      <c r="B15" s="50">
        <v>10776</v>
      </c>
      <c r="C15" s="2" t="s">
        <v>10</v>
      </c>
      <c r="D15" s="51" t="s">
        <v>107</v>
      </c>
      <c r="E15" s="51">
        <v>60</v>
      </c>
      <c r="F15" s="51">
        <v>30</v>
      </c>
      <c r="G15" s="68"/>
      <c r="H15" s="51"/>
      <c r="I15" s="51">
        <v>2</v>
      </c>
      <c r="J15" s="51"/>
      <c r="K15" s="51"/>
      <c r="L15" s="51"/>
      <c r="M15" s="51">
        <f t="shared" si="0"/>
        <v>2</v>
      </c>
      <c r="P15">
        <v>10778</v>
      </c>
      <c r="Q15">
        <v>18</v>
      </c>
      <c r="R15">
        <v>4</v>
      </c>
      <c r="S15">
        <v>11</v>
      </c>
      <c r="T15">
        <v>2</v>
      </c>
      <c r="U15">
        <v>1</v>
      </c>
      <c r="V15">
        <v>0</v>
      </c>
      <c r="W15">
        <f t="shared" si="1"/>
        <v>18</v>
      </c>
    </row>
    <row r="16" spans="1:23" ht="23.25">
      <c r="A16" s="50">
        <v>12</v>
      </c>
      <c r="B16" s="50">
        <v>10777</v>
      </c>
      <c r="C16" s="2" t="s">
        <v>126</v>
      </c>
      <c r="D16" s="51" t="s">
        <v>107</v>
      </c>
      <c r="E16" s="51">
        <v>60</v>
      </c>
      <c r="F16" s="51">
        <v>39</v>
      </c>
      <c r="G16" s="68">
        <v>9</v>
      </c>
      <c r="H16" s="51">
        <v>7</v>
      </c>
      <c r="I16" s="51">
        <v>2</v>
      </c>
      <c r="J16" s="51">
        <v>0</v>
      </c>
      <c r="K16" s="51">
        <v>0</v>
      </c>
      <c r="L16" s="51">
        <v>0</v>
      </c>
      <c r="M16" s="51">
        <f t="shared" si="0"/>
        <v>9</v>
      </c>
      <c r="P16">
        <v>10779</v>
      </c>
      <c r="Q16">
        <v>8</v>
      </c>
      <c r="R16">
        <v>5</v>
      </c>
      <c r="S16">
        <v>1</v>
      </c>
      <c r="T16">
        <v>2</v>
      </c>
      <c r="U16">
        <v>0</v>
      </c>
      <c r="V16">
        <v>0</v>
      </c>
      <c r="W16">
        <f t="shared" si="1"/>
        <v>8</v>
      </c>
    </row>
    <row r="17" spans="1:23" ht="23.25">
      <c r="A17" s="50">
        <v>13</v>
      </c>
      <c r="B17" s="50">
        <v>10778</v>
      </c>
      <c r="C17" s="2" t="s">
        <v>12</v>
      </c>
      <c r="D17" s="51" t="s">
        <v>112</v>
      </c>
      <c r="E17" s="51">
        <v>10</v>
      </c>
      <c r="F17" s="51">
        <v>10</v>
      </c>
      <c r="G17" s="68">
        <v>18</v>
      </c>
      <c r="H17" s="51">
        <v>4</v>
      </c>
      <c r="I17" s="51">
        <v>11</v>
      </c>
      <c r="J17" s="51">
        <v>2</v>
      </c>
      <c r="K17" s="51">
        <v>1</v>
      </c>
      <c r="L17" s="51">
        <v>0</v>
      </c>
      <c r="M17" s="51">
        <f t="shared" si="0"/>
        <v>18</v>
      </c>
      <c r="P17">
        <v>10781</v>
      </c>
      <c r="Q17">
        <v>1</v>
      </c>
      <c r="R17">
        <v>0</v>
      </c>
      <c r="S17">
        <v>0</v>
      </c>
      <c r="T17">
        <v>0</v>
      </c>
      <c r="U17">
        <v>1</v>
      </c>
      <c r="V17">
        <v>0</v>
      </c>
      <c r="W17">
        <f t="shared" si="1"/>
        <v>1</v>
      </c>
    </row>
    <row r="18" spans="1:23" ht="23.25">
      <c r="A18" s="50">
        <v>14</v>
      </c>
      <c r="B18" s="50">
        <v>10779</v>
      </c>
      <c r="C18" s="2" t="s">
        <v>127</v>
      </c>
      <c r="D18" s="51" t="s">
        <v>107</v>
      </c>
      <c r="E18" s="51">
        <v>30</v>
      </c>
      <c r="F18" s="51">
        <v>31</v>
      </c>
      <c r="G18" s="68">
        <v>8</v>
      </c>
      <c r="H18" s="51">
        <v>5</v>
      </c>
      <c r="I18" s="51">
        <v>1</v>
      </c>
      <c r="J18" s="51">
        <v>2</v>
      </c>
      <c r="K18" s="51">
        <v>0</v>
      </c>
      <c r="L18" s="51">
        <v>0</v>
      </c>
      <c r="M18" s="51">
        <f t="shared" si="0"/>
        <v>8</v>
      </c>
    </row>
    <row r="19" spans="1:23" ht="23.25">
      <c r="A19" s="50">
        <v>15</v>
      </c>
      <c r="B19" s="50">
        <v>10780</v>
      </c>
      <c r="C19" s="2" t="s">
        <v>128</v>
      </c>
      <c r="D19" s="51" t="s">
        <v>112</v>
      </c>
      <c r="E19" s="51">
        <v>10</v>
      </c>
      <c r="F19" s="51">
        <v>22</v>
      </c>
      <c r="G19" s="68"/>
      <c r="H19" s="51"/>
      <c r="I19" s="51"/>
      <c r="J19" s="51"/>
      <c r="K19" s="51"/>
      <c r="L19" s="51"/>
      <c r="M19" s="51">
        <f t="shared" si="0"/>
        <v>0</v>
      </c>
    </row>
    <row r="20" spans="1:23" ht="23.25">
      <c r="A20" s="50">
        <v>16</v>
      </c>
      <c r="B20" s="50">
        <v>10781</v>
      </c>
      <c r="C20" s="2" t="s">
        <v>129</v>
      </c>
      <c r="D20" s="51" t="s">
        <v>112</v>
      </c>
      <c r="E20" s="51">
        <v>10</v>
      </c>
      <c r="F20" s="51">
        <v>14</v>
      </c>
      <c r="G20" s="68">
        <v>1</v>
      </c>
      <c r="H20" s="51">
        <v>0</v>
      </c>
      <c r="I20" s="51">
        <v>0</v>
      </c>
      <c r="J20" s="51">
        <v>0</v>
      </c>
      <c r="K20" s="51">
        <v>1</v>
      </c>
      <c r="L20" s="51">
        <v>0</v>
      </c>
      <c r="M20" s="51">
        <f t="shared" si="0"/>
        <v>1</v>
      </c>
    </row>
    <row r="21" spans="1:23" ht="12.75" customHeight="1">
      <c r="A21" s="300" t="s">
        <v>63</v>
      </c>
      <c r="B21" s="300"/>
      <c r="C21" s="300"/>
      <c r="D21" s="53">
        <v>0</v>
      </c>
      <c r="E21" s="53">
        <f>SUM(E5:E20)</f>
        <v>1182</v>
      </c>
      <c r="F21" s="53">
        <f t="shared" ref="F21:L21" si="2">SUM(F5:F20)</f>
        <v>1156</v>
      </c>
      <c r="G21" s="53"/>
      <c r="H21" s="53">
        <f t="shared" si="2"/>
        <v>324</v>
      </c>
      <c r="I21" s="53">
        <f t="shared" si="2"/>
        <v>446</v>
      </c>
      <c r="J21" s="53">
        <f t="shared" si="2"/>
        <v>402</v>
      </c>
      <c r="K21" s="53">
        <f t="shared" si="2"/>
        <v>102</v>
      </c>
      <c r="L21" s="53">
        <f t="shared" si="2"/>
        <v>148</v>
      </c>
      <c r="M21" s="51">
        <f t="shared" si="0"/>
        <v>1422</v>
      </c>
    </row>
    <row r="23" spans="1:23">
      <c r="A23" s="48" t="s">
        <v>104</v>
      </c>
    </row>
    <row r="24" spans="1:23">
      <c r="A24" s="49" t="s">
        <v>147</v>
      </c>
    </row>
  </sheetData>
  <mergeCells count="2">
    <mergeCell ref="A1:L1"/>
    <mergeCell ref="A21:C2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55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53" sqref="C53:O53"/>
    </sheetView>
  </sheetViews>
  <sheetFormatPr defaultRowHeight="12.75"/>
  <cols>
    <col min="1" max="1" width="19" style="12" customWidth="1"/>
    <col min="2" max="2" width="14.5703125" style="12" customWidth="1"/>
    <col min="3" max="3" width="12" style="12" customWidth="1"/>
    <col min="4" max="4" width="11.28515625" style="12" customWidth="1"/>
    <col min="5" max="5" width="12.28515625" style="12" customWidth="1"/>
    <col min="6" max="6" width="10.85546875" style="12" bestFit="1" customWidth="1"/>
    <col min="7" max="8" width="10.7109375" style="12" customWidth="1"/>
    <col min="9" max="9" width="11.7109375" style="12" customWidth="1"/>
    <col min="10" max="10" width="11.28515625" style="12" customWidth="1"/>
    <col min="11" max="11" width="10.5703125" style="12" customWidth="1"/>
    <col min="12" max="12" width="10.85546875" style="12" customWidth="1"/>
    <col min="13" max="13" width="11.28515625" style="12" customWidth="1"/>
    <col min="14" max="14" width="11.42578125" style="12" customWidth="1"/>
    <col min="15" max="15" width="14.5703125" style="12" customWidth="1"/>
    <col min="16" max="16" width="9.140625" style="12"/>
    <col min="17" max="17" width="12" style="12" hidden="1" customWidth="1"/>
    <col min="18" max="16384" width="9.140625" style="12"/>
  </cols>
  <sheetData>
    <row r="1" spans="1:17" s="1" customFormat="1" ht="23.25">
      <c r="A1" s="1" t="s">
        <v>72</v>
      </c>
    </row>
    <row r="2" spans="1:17" s="7" customFormat="1">
      <c r="A2" s="6" t="s">
        <v>0</v>
      </c>
      <c r="B2" s="8" t="s">
        <v>24</v>
      </c>
      <c r="C2" s="9" t="s">
        <v>19</v>
      </c>
      <c r="D2" s="9" t="s">
        <v>20</v>
      </c>
      <c r="E2" s="9" t="s">
        <v>21</v>
      </c>
      <c r="F2" s="9" t="s">
        <v>41</v>
      </c>
      <c r="G2" s="9" t="s">
        <v>42</v>
      </c>
      <c r="H2" s="9" t="s">
        <v>43</v>
      </c>
      <c r="I2" s="9" t="s">
        <v>44</v>
      </c>
      <c r="J2" s="9" t="s">
        <v>45</v>
      </c>
      <c r="K2" s="9" t="s">
        <v>46</v>
      </c>
      <c r="L2" s="9" t="s">
        <v>47</v>
      </c>
      <c r="M2" s="9" t="s">
        <v>48</v>
      </c>
      <c r="N2" s="9" t="s">
        <v>49</v>
      </c>
      <c r="O2" s="8" t="s">
        <v>63</v>
      </c>
      <c r="Q2" s="7" t="s">
        <v>64</v>
      </c>
    </row>
    <row r="3" spans="1:17">
      <c r="A3" s="291" t="s">
        <v>22</v>
      </c>
      <c r="B3" s="11" t="s">
        <v>66</v>
      </c>
      <c r="C3" s="10" t="e">
        <f>+C4*C5</f>
        <v>#REF!</v>
      </c>
      <c r="D3" s="10" t="e">
        <f>+D4*D5</f>
        <v>#REF!</v>
      </c>
      <c r="E3" s="10" t="e">
        <f>+E4*E5</f>
        <v>#REF!</v>
      </c>
      <c r="F3" s="10" t="e">
        <f>+F4*F5</f>
        <v>#REF!</v>
      </c>
      <c r="G3" s="10" t="e">
        <f t="shared" ref="G3:N3" si="0">+G4*G5</f>
        <v>#REF!</v>
      </c>
      <c r="H3" s="10" t="e">
        <f t="shared" si="0"/>
        <v>#REF!</v>
      </c>
      <c r="I3" s="10" t="e">
        <f t="shared" si="0"/>
        <v>#REF!</v>
      </c>
      <c r="J3" s="10" t="e">
        <f t="shared" si="0"/>
        <v>#REF!</v>
      </c>
      <c r="K3" s="10" t="e">
        <f>+K4*K5</f>
        <v>#REF!</v>
      </c>
      <c r="L3" s="10" t="e">
        <f t="shared" si="0"/>
        <v>#REF!</v>
      </c>
      <c r="M3" s="10" t="e">
        <f t="shared" si="0"/>
        <v>#REF!</v>
      </c>
      <c r="N3" s="10" t="e">
        <f t="shared" si="0"/>
        <v>#REF!</v>
      </c>
      <c r="O3" s="10" t="e">
        <f>SUM(C3:N3)</f>
        <v>#REF!</v>
      </c>
      <c r="Q3" s="10" t="e">
        <f>SUM(C3:H3)</f>
        <v>#REF!</v>
      </c>
    </row>
    <row r="4" spans="1:17">
      <c r="A4" s="291"/>
      <c r="B4" s="11" t="s">
        <v>18</v>
      </c>
      <c r="C4" s="13" t="e">
        <f>+#REF!</f>
        <v>#REF!</v>
      </c>
      <c r="D4" s="13" t="e">
        <f>+#REF!</f>
        <v>#REF!</v>
      </c>
      <c r="E4" s="13" t="e">
        <f>+#REF!</f>
        <v>#REF!</v>
      </c>
      <c r="F4" s="13" t="e">
        <f>+#REF!</f>
        <v>#REF!</v>
      </c>
      <c r="G4" s="13" t="e">
        <f>+#REF!</f>
        <v>#REF!</v>
      </c>
      <c r="H4" s="13" t="e">
        <f>+#REF!</f>
        <v>#REF!</v>
      </c>
      <c r="I4" s="13" t="e">
        <f>+#REF!</f>
        <v>#REF!</v>
      </c>
      <c r="J4" s="13" t="e">
        <f>+#REF!</f>
        <v>#REF!</v>
      </c>
      <c r="K4" s="33" t="e">
        <f>+#REF!</f>
        <v>#REF!</v>
      </c>
      <c r="L4" s="13" t="e">
        <f>+#REF!</f>
        <v>#REF!</v>
      </c>
      <c r="M4" s="13" t="e">
        <f>+#REF!</f>
        <v>#REF!</v>
      </c>
      <c r="N4" s="13" t="e">
        <f>+#REF!</f>
        <v>#REF!</v>
      </c>
      <c r="O4" s="13" t="e">
        <f>SUM(C4:N4)</f>
        <v>#REF!</v>
      </c>
      <c r="Q4" s="13" t="e">
        <f>SUM(C4:H4)</f>
        <v>#REF!</v>
      </c>
    </row>
    <row r="5" spans="1:17" ht="14.25" customHeight="1">
      <c r="A5" s="291"/>
      <c r="B5" s="38" t="s">
        <v>23</v>
      </c>
      <c r="C5" s="43" t="e">
        <f>+#REF!</f>
        <v>#REF!</v>
      </c>
      <c r="D5" s="43" t="e">
        <f>+#REF!</f>
        <v>#REF!</v>
      </c>
      <c r="E5" s="43" t="e">
        <f>+#REF!</f>
        <v>#REF!</v>
      </c>
      <c r="F5" s="44" t="e">
        <f>+#REF!</f>
        <v>#REF!</v>
      </c>
      <c r="G5" s="44" t="e">
        <f>+#REF!</f>
        <v>#REF!</v>
      </c>
      <c r="H5" s="44" t="e">
        <f>+#REF!</f>
        <v>#REF!</v>
      </c>
      <c r="I5" s="44" t="e">
        <f>+#REF!</f>
        <v>#REF!</v>
      </c>
      <c r="J5" s="44" t="e">
        <f>+#REF!</f>
        <v>#REF!</v>
      </c>
      <c r="K5" s="44" t="e">
        <f>+#REF!</f>
        <v>#REF!</v>
      </c>
      <c r="L5" s="44" t="e">
        <f>+#REF!</f>
        <v>#REF!</v>
      </c>
      <c r="M5" s="44" t="e">
        <f>+#REF!</f>
        <v>#REF!</v>
      </c>
      <c r="N5" s="44" t="e">
        <f>+#REF!</f>
        <v>#REF!</v>
      </c>
      <c r="O5" s="43" t="e">
        <f>+O3/O4</f>
        <v>#REF!</v>
      </c>
      <c r="Q5" s="10" t="e">
        <f>+Q3/Q4</f>
        <v>#REF!</v>
      </c>
    </row>
    <row r="6" spans="1:17">
      <c r="A6" s="292" t="s">
        <v>40</v>
      </c>
      <c r="B6" s="11" t="s">
        <v>66</v>
      </c>
      <c r="C6" s="11" t="e">
        <f>+C8*C7</f>
        <v>#REF!</v>
      </c>
      <c r="D6" s="11" t="e">
        <f>+D7*D8</f>
        <v>#REF!</v>
      </c>
      <c r="E6" s="11" t="e">
        <f>+E7*E8</f>
        <v>#REF!</v>
      </c>
      <c r="F6" s="11" t="e">
        <f>+F7*F8</f>
        <v>#REF!</v>
      </c>
      <c r="G6" s="11" t="e">
        <f t="shared" ref="G6:N6" si="1">+G7*G8</f>
        <v>#REF!</v>
      </c>
      <c r="H6" s="11" t="e">
        <f t="shared" si="1"/>
        <v>#REF!</v>
      </c>
      <c r="I6" s="11" t="e">
        <f t="shared" si="1"/>
        <v>#REF!</v>
      </c>
      <c r="J6" s="11" t="e">
        <f t="shared" si="1"/>
        <v>#REF!</v>
      </c>
      <c r="K6" s="11" t="e">
        <f t="shared" si="1"/>
        <v>#REF!</v>
      </c>
      <c r="L6" s="11" t="e">
        <f t="shared" si="1"/>
        <v>#REF!</v>
      </c>
      <c r="M6" s="11" t="e">
        <f t="shared" si="1"/>
        <v>#REF!</v>
      </c>
      <c r="N6" s="11" t="e">
        <f t="shared" si="1"/>
        <v>#REF!</v>
      </c>
      <c r="O6" s="10" t="e">
        <f>SUM(C6:N6)</f>
        <v>#REF!</v>
      </c>
      <c r="Q6" s="10" t="e">
        <f>SUM(C6:H6)</f>
        <v>#REF!</v>
      </c>
    </row>
    <row r="7" spans="1:17">
      <c r="A7" s="292"/>
      <c r="B7" s="11" t="s">
        <v>18</v>
      </c>
      <c r="C7" s="11" t="e">
        <f>+#REF!</f>
        <v>#REF!</v>
      </c>
      <c r="D7" s="11" t="e">
        <f>+#REF!</f>
        <v>#REF!</v>
      </c>
      <c r="E7" s="13" t="e">
        <f>+#REF!</f>
        <v>#REF!</v>
      </c>
      <c r="F7" s="13" t="e">
        <f>+#REF!</f>
        <v>#REF!</v>
      </c>
      <c r="G7" s="13" t="e">
        <f>+#REF!</f>
        <v>#REF!</v>
      </c>
      <c r="H7" s="13" t="e">
        <f>+#REF!</f>
        <v>#REF!</v>
      </c>
      <c r="I7" s="13" t="e">
        <f>+#REF!</f>
        <v>#REF!</v>
      </c>
      <c r="J7" s="13" t="e">
        <f>+#REF!</f>
        <v>#REF!</v>
      </c>
      <c r="K7" s="13" t="e">
        <f>+#REF!</f>
        <v>#REF!</v>
      </c>
      <c r="L7" s="13" t="e">
        <f>+#REF!</f>
        <v>#REF!</v>
      </c>
      <c r="M7" s="13" t="e">
        <f>+#REF!</f>
        <v>#REF!</v>
      </c>
      <c r="N7" s="13" t="e">
        <f>+#REF!</f>
        <v>#REF!</v>
      </c>
      <c r="O7" s="13" t="e">
        <f>SUM(C7:N7)</f>
        <v>#REF!</v>
      </c>
      <c r="Q7" s="13" t="e">
        <f>SUM(C7:H7)</f>
        <v>#REF!</v>
      </c>
    </row>
    <row r="8" spans="1:17">
      <c r="A8" s="292"/>
      <c r="B8" s="38" t="s">
        <v>23</v>
      </c>
      <c r="C8" s="45" t="e">
        <f>+#REF!</f>
        <v>#REF!</v>
      </c>
      <c r="D8" s="44" t="e">
        <f>+#REF!</f>
        <v>#REF!</v>
      </c>
      <c r="E8" s="44" t="e">
        <f>+#REF!</f>
        <v>#REF!</v>
      </c>
      <c r="F8" s="44" t="e">
        <f>+#REF!</f>
        <v>#REF!</v>
      </c>
      <c r="G8" s="44" t="e">
        <f>+#REF!</f>
        <v>#REF!</v>
      </c>
      <c r="H8" s="44" t="e">
        <f>+#REF!</f>
        <v>#REF!</v>
      </c>
      <c r="I8" s="44" t="e">
        <f>+#REF!</f>
        <v>#REF!</v>
      </c>
      <c r="J8" s="44" t="e">
        <f>+#REF!</f>
        <v>#REF!</v>
      </c>
      <c r="K8" s="44" t="e">
        <f>+#REF!</f>
        <v>#REF!</v>
      </c>
      <c r="L8" s="44" t="e">
        <f>+#REF!</f>
        <v>#REF!</v>
      </c>
      <c r="M8" s="44" t="e">
        <f>+#REF!</f>
        <v>#REF!</v>
      </c>
      <c r="N8" s="44" t="e">
        <f>+#REF!</f>
        <v>#REF!</v>
      </c>
      <c r="O8" s="43" t="e">
        <f>+O6/O7</f>
        <v>#REF!</v>
      </c>
      <c r="Q8" s="10" t="e">
        <f>+Q6/Q7</f>
        <v>#REF!</v>
      </c>
    </row>
    <row r="9" spans="1:17" s="16" customFormat="1">
      <c r="A9" s="290" t="s">
        <v>39</v>
      </c>
      <c r="B9" s="11" t="s">
        <v>66</v>
      </c>
      <c r="C9" s="15" t="e">
        <f>+C10*C11</f>
        <v>#REF!</v>
      </c>
      <c r="D9" s="15" t="e">
        <f>+D10*D11</f>
        <v>#REF!</v>
      </c>
      <c r="E9" s="15" t="e">
        <f>+E10*E11</f>
        <v>#REF!</v>
      </c>
      <c r="F9" s="15" t="e">
        <f t="shared" ref="F9:N9" si="2">+F10*F11</f>
        <v>#REF!</v>
      </c>
      <c r="G9" s="15" t="e">
        <f t="shared" si="2"/>
        <v>#REF!</v>
      </c>
      <c r="H9" s="15" t="e">
        <f t="shared" si="2"/>
        <v>#REF!</v>
      </c>
      <c r="I9" s="15" t="e">
        <f t="shared" si="2"/>
        <v>#REF!</v>
      </c>
      <c r="J9" s="15" t="e">
        <f t="shared" si="2"/>
        <v>#REF!</v>
      </c>
      <c r="K9" s="15" t="e">
        <f t="shared" si="2"/>
        <v>#REF!</v>
      </c>
      <c r="L9" s="15" t="e">
        <f t="shared" si="2"/>
        <v>#REF!</v>
      </c>
      <c r="M9" s="15" t="e">
        <f t="shared" si="2"/>
        <v>#REF!</v>
      </c>
      <c r="N9" s="15" t="e">
        <f t="shared" si="2"/>
        <v>#REF!</v>
      </c>
      <c r="O9" s="10" t="e">
        <f>SUM(C9:N9)</f>
        <v>#REF!</v>
      </c>
      <c r="Q9" s="10" t="e">
        <f>SUM(C9:H9)</f>
        <v>#REF!</v>
      </c>
    </row>
    <row r="10" spans="1:17">
      <c r="A10" s="290"/>
      <c r="B10" s="11" t="s">
        <v>18</v>
      </c>
      <c r="C10" s="11" t="e">
        <f>+#REF!</f>
        <v>#REF!</v>
      </c>
      <c r="D10" s="11" t="e">
        <f>+#REF!</f>
        <v>#REF!</v>
      </c>
      <c r="E10" s="13" t="e">
        <f>+#REF!</f>
        <v>#REF!</v>
      </c>
      <c r="F10" s="13" t="e">
        <f>+#REF!</f>
        <v>#REF!</v>
      </c>
      <c r="G10" s="13" t="e">
        <f>+#REF!</f>
        <v>#REF!</v>
      </c>
      <c r="H10" s="13" t="e">
        <f>+#REF!</f>
        <v>#REF!</v>
      </c>
      <c r="I10" s="13" t="e">
        <f>+#REF!</f>
        <v>#REF!</v>
      </c>
      <c r="J10" s="13" t="e">
        <f>+#REF!</f>
        <v>#REF!</v>
      </c>
      <c r="K10" s="13" t="e">
        <f>+#REF!</f>
        <v>#REF!</v>
      </c>
      <c r="L10" s="13" t="e">
        <f>+#REF!</f>
        <v>#REF!</v>
      </c>
      <c r="M10" s="13" t="e">
        <f>+#REF!</f>
        <v>#REF!</v>
      </c>
      <c r="N10" s="13" t="e">
        <f>+#REF!</f>
        <v>#REF!</v>
      </c>
      <c r="O10" s="13" t="e">
        <f>SUM(C10:N10)</f>
        <v>#REF!</v>
      </c>
      <c r="Q10" s="13" t="e">
        <f>SUM(C10:H10)</f>
        <v>#REF!</v>
      </c>
    </row>
    <row r="11" spans="1:17" s="16" customFormat="1">
      <c r="A11" s="290"/>
      <c r="B11" s="39" t="s">
        <v>23</v>
      </c>
      <c r="C11" s="45" t="e">
        <f>+#REF!</f>
        <v>#REF!</v>
      </c>
      <c r="D11" s="45" t="e">
        <f>+#REF!</f>
        <v>#REF!</v>
      </c>
      <c r="E11" s="45" t="e">
        <f>+#REF!</f>
        <v>#REF!</v>
      </c>
      <c r="F11" s="45" t="e">
        <f>+#REF!</f>
        <v>#REF!</v>
      </c>
      <c r="G11" s="45" t="e">
        <f>+#REF!</f>
        <v>#REF!</v>
      </c>
      <c r="H11" s="45" t="e">
        <f>+#REF!</f>
        <v>#REF!</v>
      </c>
      <c r="I11" s="45" t="e">
        <f>+#REF!</f>
        <v>#REF!</v>
      </c>
      <c r="J11" s="45" t="e">
        <f>+#REF!</f>
        <v>#REF!</v>
      </c>
      <c r="K11" s="45" t="e">
        <f>+#REF!</f>
        <v>#REF!</v>
      </c>
      <c r="L11" s="45" t="e">
        <f>+#REF!</f>
        <v>#REF!</v>
      </c>
      <c r="M11" s="45" t="e">
        <f>+#REF!</f>
        <v>#REF!</v>
      </c>
      <c r="N11" s="45" t="e">
        <f>+#REF!</f>
        <v>#REF!</v>
      </c>
      <c r="O11" s="43" t="e">
        <f>+O9/O10</f>
        <v>#REF!</v>
      </c>
      <c r="Q11" s="10" t="e">
        <f>+Q9/Q10</f>
        <v>#REF!</v>
      </c>
    </row>
    <row r="12" spans="1:17">
      <c r="A12" s="293" t="s">
        <v>26</v>
      </c>
      <c r="B12" s="11" t="s">
        <v>66</v>
      </c>
      <c r="C12" s="11" t="e">
        <f>+C13*C14</f>
        <v>#REF!</v>
      </c>
      <c r="D12" s="11" t="e">
        <f>+D13*D14</f>
        <v>#REF!</v>
      </c>
      <c r="E12" s="11" t="e">
        <f>+E13*E14</f>
        <v>#REF!</v>
      </c>
      <c r="F12" s="11" t="e">
        <f t="shared" ref="F12:N12" si="3">+F13*F14</f>
        <v>#REF!</v>
      </c>
      <c r="G12" s="11" t="e">
        <f t="shared" si="3"/>
        <v>#REF!</v>
      </c>
      <c r="H12" s="11" t="e">
        <f t="shared" si="3"/>
        <v>#REF!</v>
      </c>
      <c r="I12" s="11" t="e">
        <f t="shared" si="3"/>
        <v>#REF!</v>
      </c>
      <c r="J12" s="11" t="e">
        <f t="shared" si="3"/>
        <v>#REF!</v>
      </c>
      <c r="K12" s="11" t="e">
        <f t="shared" si="3"/>
        <v>#REF!</v>
      </c>
      <c r="L12" s="11" t="e">
        <f t="shared" si="3"/>
        <v>#REF!</v>
      </c>
      <c r="M12" s="11" t="e">
        <f t="shared" si="3"/>
        <v>#REF!</v>
      </c>
      <c r="N12" s="11" t="e">
        <f t="shared" si="3"/>
        <v>#REF!</v>
      </c>
      <c r="O12" s="10" t="e">
        <f>SUM(C12:N12)</f>
        <v>#REF!</v>
      </c>
      <c r="Q12" s="10" t="e">
        <f>SUM(C12:H12)</f>
        <v>#REF!</v>
      </c>
    </row>
    <row r="13" spans="1:17">
      <c r="A13" s="293"/>
      <c r="B13" s="11" t="s">
        <v>18</v>
      </c>
      <c r="C13" s="11" t="e">
        <f>+#REF!</f>
        <v>#REF!</v>
      </c>
      <c r="D13" s="11" t="e">
        <f>+#REF!</f>
        <v>#REF!</v>
      </c>
      <c r="E13" s="13" t="e">
        <f>+#REF!</f>
        <v>#REF!</v>
      </c>
      <c r="F13" s="13" t="e">
        <f>+#REF!</f>
        <v>#REF!</v>
      </c>
      <c r="G13" s="13" t="e">
        <f>+#REF!</f>
        <v>#REF!</v>
      </c>
      <c r="H13" s="13" t="e">
        <f>+#REF!</f>
        <v>#REF!</v>
      </c>
      <c r="I13" s="13" t="e">
        <f>+#REF!</f>
        <v>#REF!</v>
      </c>
      <c r="J13" s="13" t="e">
        <f>+#REF!</f>
        <v>#REF!</v>
      </c>
      <c r="K13" s="13" t="e">
        <f>+#REF!</f>
        <v>#REF!</v>
      </c>
      <c r="L13" s="13" t="e">
        <f>+#REF!</f>
        <v>#REF!</v>
      </c>
      <c r="M13" s="13" t="e">
        <f>+#REF!</f>
        <v>#REF!</v>
      </c>
      <c r="N13" s="13" t="e">
        <f>+#REF!</f>
        <v>#REF!</v>
      </c>
      <c r="O13" s="13" t="e">
        <f>SUM(C13:N13)</f>
        <v>#REF!</v>
      </c>
      <c r="Q13" s="13" t="e">
        <f>SUM(C13:H13)</f>
        <v>#REF!</v>
      </c>
    </row>
    <row r="14" spans="1:17">
      <c r="A14" s="293"/>
      <c r="B14" s="38" t="s">
        <v>23</v>
      </c>
      <c r="C14" s="44" t="e">
        <f>+#REF!</f>
        <v>#REF!</v>
      </c>
      <c r="D14" s="44" t="e">
        <f>+#REF!</f>
        <v>#REF!</v>
      </c>
      <c r="E14" s="44" t="e">
        <f>+#REF!</f>
        <v>#REF!</v>
      </c>
      <c r="F14" s="44" t="e">
        <f>+#REF!</f>
        <v>#REF!</v>
      </c>
      <c r="G14" s="44" t="e">
        <f>+#REF!</f>
        <v>#REF!</v>
      </c>
      <c r="H14" s="44" t="e">
        <f>+#REF!</f>
        <v>#REF!</v>
      </c>
      <c r="I14" s="44" t="e">
        <f>+#REF!</f>
        <v>#REF!</v>
      </c>
      <c r="J14" s="44" t="e">
        <f>+#REF!</f>
        <v>#REF!</v>
      </c>
      <c r="K14" s="44" t="e">
        <f>+#REF!</f>
        <v>#REF!</v>
      </c>
      <c r="L14" s="44" t="e">
        <f>+#REF!</f>
        <v>#REF!</v>
      </c>
      <c r="M14" s="44" t="e">
        <f>+#REF!</f>
        <v>#REF!</v>
      </c>
      <c r="N14" s="44" t="e">
        <f>+#REF!</f>
        <v>#REF!</v>
      </c>
      <c r="O14" s="43" t="e">
        <f>+O12/O13</f>
        <v>#REF!</v>
      </c>
      <c r="Q14" s="10" t="e">
        <f>+Q12/Q13</f>
        <v>#REF!</v>
      </c>
    </row>
    <row r="15" spans="1:17" s="16" customFormat="1">
      <c r="A15" s="290" t="s">
        <v>38</v>
      </c>
      <c r="B15" s="11" t="s">
        <v>66</v>
      </c>
      <c r="C15" s="15" t="e">
        <f>+C16*C17</f>
        <v>#REF!</v>
      </c>
      <c r="D15" s="15" t="e">
        <f>+D16*D17</f>
        <v>#REF!</v>
      </c>
      <c r="E15" s="15" t="e">
        <f>+E16*E17</f>
        <v>#REF!</v>
      </c>
      <c r="F15" s="15" t="e">
        <f t="shared" ref="F15:N15" si="4">+F16*F17</f>
        <v>#REF!</v>
      </c>
      <c r="G15" s="15" t="e">
        <f t="shared" si="4"/>
        <v>#REF!</v>
      </c>
      <c r="H15" s="15" t="e">
        <f t="shared" si="4"/>
        <v>#REF!</v>
      </c>
      <c r="I15" s="15" t="e">
        <f t="shared" si="4"/>
        <v>#REF!</v>
      </c>
      <c r="J15" s="15" t="e">
        <f t="shared" si="4"/>
        <v>#REF!</v>
      </c>
      <c r="K15" s="15" t="e">
        <f t="shared" si="4"/>
        <v>#REF!</v>
      </c>
      <c r="L15" s="15" t="e">
        <f t="shared" si="4"/>
        <v>#REF!</v>
      </c>
      <c r="M15" s="15" t="e">
        <f t="shared" si="4"/>
        <v>#REF!</v>
      </c>
      <c r="N15" s="15" t="e">
        <f t="shared" si="4"/>
        <v>#REF!</v>
      </c>
      <c r="O15" s="10" t="e">
        <f>SUM(C15:N15)</f>
        <v>#REF!</v>
      </c>
      <c r="Q15" s="10" t="e">
        <f>SUM(C15:H15)</f>
        <v>#REF!</v>
      </c>
    </row>
    <row r="16" spans="1:17">
      <c r="A16" s="290"/>
      <c r="B16" s="11" t="s">
        <v>18</v>
      </c>
      <c r="C16" s="11" t="e">
        <f>+#REF!</f>
        <v>#REF!</v>
      </c>
      <c r="D16" s="11" t="e">
        <f>+#REF!</f>
        <v>#REF!</v>
      </c>
      <c r="E16" s="13" t="e">
        <f>+#REF!</f>
        <v>#REF!</v>
      </c>
      <c r="F16" s="20" t="e">
        <f>+#REF!</f>
        <v>#REF!</v>
      </c>
      <c r="G16" s="13" t="e">
        <f>+#REF!</f>
        <v>#REF!</v>
      </c>
      <c r="H16" s="13" t="e">
        <f>+#REF!</f>
        <v>#REF!</v>
      </c>
      <c r="I16" s="13" t="e">
        <f>+#REF!</f>
        <v>#REF!</v>
      </c>
      <c r="J16" s="13" t="e">
        <f>+#REF!</f>
        <v>#REF!</v>
      </c>
      <c r="K16" s="13" t="e">
        <f>+#REF!</f>
        <v>#REF!</v>
      </c>
      <c r="L16" s="13" t="e">
        <f>+#REF!</f>
        <v>#REF!</v>
      </c>
      <c r="M16" s="13" t="e">
        <f>+#REF!</f>
        <v>#REF!</v>
      </c>
      <c r="N16" s="13" t="e">
        <f>+#REF!</f>
        <v>#REF!</v>
      </c>
      <c r="O16" s="13" t="e">
        <f>SUM(C16:N16)</f>
        <v>#REF!</v>
      </c>
      <c r="Q16" s="13" t="e">
        <f>SUM(C16:H16)</f>
        <v>#REF!</v>
      </c>
    </row>
    <row r="17" spans="1:17" s="16" customFormat="1">
      <c r="A17" s="290"/>
      <c r="B17" s="39" t="s">
        <v>23</v>
      </c>
      <c r="C17" s="45" t="e">
        <f>+#REF!</f>
        <v>#REF!</v>
      </c>
      <c r="D17" s="45" t="e">
        <f>+#REF!</f>
        <v>#REF!</v>
      </c>
      <c r="E17" s="45" t="e">
        <f>+#REF!</f>
        <v>#REF!</v>
      </c>
      <c r="F17" s="45" t="e">
        <f>+#REF!</f>
        <v>#REF!</v>
      </c>
      <c r="G17" s="45" t="e">
        <f>+#REF!</f>
        <v>#REF!</v>
      </c>
      <c r="H17" s="45" t="e">
        <f>+#REF!</f>
        <v>#REF!</v>
      </c>
      <c r="I17" s="45" t="e">
        <f>+#REF!</f>
        <v>#REF!</v>
      </c>
      <c r="J17" s="45" t="e">
        <f>+#REF!</f>
        <v>#REF!</v>
      </c>
      <c r="K17" s="45" t="e">
        <f>+#REF!</f>
        <v>#REF!</v>
      </c>
      <c r="L17" s="45" t="e">
        <f>+#REF!</f>
        <v>#REF!</v>
      </c>
      <c r="M17" s="45" t="e">
        <f>+#REF!</f>
        <v>#REF!</v>
      </c>
      <c r="N17" s="45" t="e">
        <f>+#REF!</f>
        <v>#REF!</v>
      </c>
      <c r="O17" s="43" t="e">
        <f>+O15/O16</f>
        <v>#REF!</v>
      </c>
      <c r="Q17" s="10" t="e">
        <f>+Q15/Q16</f>
        <v>#REF!</v>
      </c>
    </row>
    <row r="18" spans="1:17" s="16" customFormat="1">
      <c r="A18" s="290" t="s">
        <v>37</v>
      </c>
      <c r="B18" s="11" t="s">
        <v>66</v>
      </c>
      <c r="C18" s="15" t="e">
        <f>+C19*C20</f>
        <v>#REF!</v>
      </c>
      <c r="D18" s="15" t="e">
        <f>+D19*D20</f>
        <v>#REF!</v>
      </c>
      <c r="E18" s="15" t="e">
        <f>+E19*E20</f>
        <v>#REF!</v>
      </c>
      <c r="F18" s="15" t="e">
        <f t="shared" ref="F18:N18" si="5">+F19*F20</f>
        <v>#REF!</v>
      </c>
      <c r="G18" s="15" t="e">
        <f t="shared" si="5"/>
        <v>#REF!</v>
      </c>
      <c r="H18" s="15" t="e">
        <f t="shared" si="5"/>
        <v>#REF!</v>
      </c>
      <c r="I18" s="15" t="e">
        <f t="shared" si="5"/>
        <v>#REF!</v>
      </c>
      <c r="J18" s="15" t="e">
        <f t="shared" si="5"/>
        <v>#REF!</v>
      </c>
      <c r="K18" s="15" t="e">
        <f t="shared" si="5"/>
        <v>#REF!</v>
      </c>
      <c r="L18" s="15" t="e">
        <f t="shared" si="5"/>
        <v>#REF!</v>
      </c>
      <c r="M18" s="15" t="e">
        <f t="shared" si="5"/>
        <v>#REF!</v>
      </c>
      <c r="N18" s="15" t="e">
        <f t="shared" si="5"/>
        <v>#REF!</v>
      </c>
      <c r="O18" s="10" t="e">
        <f>SUM(C18:N18)</f>
        <v>#REF!</v>
      </c>
      <c r="Q18" s="10" t="e">
        <f>SUM(C18:H18)</f>
        <v>#REF!</v>
      </c>
    </row>
    <row r="19" spans="1:17">
      <c r="A19" s="290"/>
      <c r="B19" s="11" t="s">
        <v>18</v>
      </c>
      <c r="C19" s="11" t="e">
        <f>+#REF!</f>
        <v>#REF!</v>
      </c>
      <c r="D19" s="11" t="e">
        <f>+#REF!</f>
        <v>#REF!</v>
      </c>
      <c r="E19" s="13" t="e">
        <f>+#REF!</f>
        <v>#REF!</v>
      </c>
      <c r="F19" s="13" t="e">
        <f>+#REF!</f>
        <v>#REF!</v>
      </c>
      <c r="G19" s="13" t="e">
        <f>+#REF!</f>
        <v>#REF!</v>
      </c>
      <c r="H19" s="13" t="e">
        <f>+#REF!</f>
        <v>#REF!</v>
      </c>
      <c r="I19" s="13" t="e">
        <f>+#REF!</f>
        <v>#REF!</v>
      </c>
      <c r="J19" s="13" t="e">
        <f>+#REF!</f>
        <v>#REF!</v>
      </c>
      <c r="K19" s="13" t="e">
        <f>+#REF!</f>
        <v>#REF!</v>
      </c>
      <c r="L19" s="13" t="e">
        <f>+#REF!</f>
        <v>#REF!</v>
      </c>
      <c r="M19" s="13" t="e">
        <f>+#REF!</f>
        <v>#REF!</v>
      </c>
      <c r="N19" s="13" t="e">
        <f>+#REF!</f>
        <v>#REF!</v>
      </c>
      <c r="O19" s="13" t="e">
        <f>SUM(C19:N19)</f>
        <v>#REF!</v>
      </c>
      <c r="Q19" s="13" t="e">
        <f>SUM(C19:H19)</f>
        <v>#REF!</v>
      </c>
    </row>
    <row r="20" spans="1:17">
      <c r="A20" s="290"/>
      <c r="B20" s="38" t="s">
        <v>23</v>
      </c>
      <c r="C20" s="44" t="e">
        <f>+#REF!</f>
        <v>#REF!</v>
      </c>
      <c r="D20" s="44" t="e">
        <f>+#REF!</f>
        <v>#REF!</v>
      </c>
      <c r="E20" s="44" t="e">
        <f>+#REF!</f>
        <v>#REF!</v>
      </c>
      <c r="F20" s="44" t="e">
        <f>+#REF!</f>
        <v>#REF!</v>
      </c>
      <c r="G20" s="44" t="e">
        <f>+#REF!</f>
        <v>#REF!</v>
      </c>
      <c r="H20" s="44" t="e">
        <f>+#REF!</f>
        <v>#REF!</v>
      </c>
      <c r="I20" s="44" t="e">
        <f>+#REF!</f>
        <v>#REF!</v>
      </c>
      <c r="J20" s="44" t="e">
        <f>+#REF!</f>
        <v>#REF!</v>
      </c>
      <c r="K20" s="44" t="e">
        <f>+#REF!</f>
        <v>#REF!</v>
      </c>
      <c r="L20" s="44" t="e">
        <f>+#REF!</f>
        <v>#REF!</v>
      </c>
      <c r="M20" s="44" t="e">
        <f>+#REF!</f>
        <v>#REF!</v>
      </c>
      <c r="N20" s="44" t="e">
        <f>+#REF!</f>
        <v>#REF!</v>
      </c>
      <c r="O20" s="43" t="e">
        <f>+O18/O19</f>
        <v>#REF!</v>
      </c>
      <c r="Q20" s="10" t="e">
        <f>+Q18/Q19</f>
        <v>#REF!</v>
      </c>
    </row>
    <row r="21" spans="1:17" s="16" customFormat="1">
      <c r="A21" s="290" t="s">
        <v>36</v>
      </c>
      <c r="B21" s="11" t="s">
        <v>66</v>
      </c>
      <c r="C21" s="15" t="e">
        <f>+C22*C23</f>
        <v>#REF!</v>
      </c>
      <c r="D21" s="15" t="e">
        <f>+D22*D23</f>
        <v>#REF!</v>
      </c>
      <c r="E21" s="15" t="e">
        <f>+E22*E23</f>
        <v>#REF!</v>
      </c>
      <c r="F21" s="15" t="e">
        <f t="shared" ref="F21:N21" si="6">+F22*F23</f>
        <v>#REF!</v>
      </c>
      <c r="G21" s="15" t="e">
        <f t="shared" si="6"/>
        <v>#REF!</v>
      </c>
      <c r="H21" s="15" t="e">
        <f t="shared" si="6"/>
        <v>#REF!</v>
      </c>
      <c r="I21" s="15" t="e">
        <f t="shared" si="6"/>
        <v>#REF!</v>
      </c>
      <c r="J21" s="15" t="e">
        <f t="shared" si="6"/>
        <v>#REF!</v>
      </c>
      <c r="K21" s="15" t="e">
        <f t="shared" si="6"/>
        <v>#REF!</v>
      </c>
      <c r="L21" s="15" t="e">
        <f t="shared" si="6"/>
        <v>#REF!</v>
      </c>
      <c r="M21" s="15" t="e">
        <f t="shared" si="6"/>
        <v>#REF!</v>
      </c>
      <c r="N21" s="15" t="e">
        <f t="shared" si="6"/>
        <v>#REF!</v>
      </c>
      <c r="O21" s="10" t="e">
        <f>SUM(C21:N21)</f>
        <v>#REF!</v>
      </c>
      <c r="Q21" s="10" t="e">
        <f>SUM(C21:H21)</f>
        <v>#REF!</v>
      </c>
    </row>
    <row r="22" spans="1:17">
      <c r="A22" s="290"/>
      <c r="B22" s="11" t="s">
        <v>18</v>
      </c>
      <c r="C22" s="11" t="e">
        <f>+#REF!</f>
        <v>#REF!</v>
      </c>
      <c r="D22" s="11" t="e">
        <f>+#REF!</f>
        <v>#REF!</v>
      </c>
      <c r="E22" s="13" t="e">
        <f>+#REF!</f>
        <v>#REF!</v>
      </c>
      <c r="F22" s="13" t="e">
        <f>+#REF!</f>
        <v>#REF!</v>
      </c>
      <c r="G22" s="13" t="e">
        <f>+#REF!</f>
        <v>#REF!</v>
      </c>
      <c r="H22" s="13" t="e">
        <f>+#REF!</f>
        <v>#REF!</v>
      </c>
      <c r="I22" s="13" t="e">
        <f>+#REF!</f>
        <v>#REF!</v>
      </c>
      <c r="J22" s="13" t="e">
        <f>+#REF!</f>
        <v>#REF!</v>
      </c>
      <c r="K22" s="13" t="e">
        <f>+#REF!</f>
        <v>#REF!</v>
      </c>
      <c r="L22" s="13" t="e">
        <f>+#REF!</f>
        <v>#REF!</v>
      </c>
      <c r="M22" s="13" t="e">
        <f>+#REF!</f>
        <v>#REF!</v>
      </c>
      <c r="N22" s="13" t="e">
        <f>+#REF!</f>
        <v>#REF!</v>
      </c>
      <c r="O22" s="13" t="e">
        <f>SUM(C22:N22)</f>
        <v>#REF!</v>
      </c>
      <c r="Q22" s="13" t="e">
        <f>SUM(C22:H22)</f>
        <v>#REF!</v>
      </c>
    </row>
    <row r="23" spans="1:17" s="16" customFormat="1">
      <c r="A23" s="290"/>
      <c r="B23" s="39" t="s">
        <v>23</v>
      </c>
      <c r="C23" s="45" t="e">
        <f>+#REF!</f>
        <v>#REF!</v>
      </c>
      <c r="D23" s="45" t="e">
        <f>+#REF!</f>
        <v>#REF!</v>
      </c>
      <c r="E23" s="45" t="e">
        <f>+#REF!</f>
        <v>#REF!</v>
      </c>
      <c r="F23" s="45" t="e">
        <f>+#REF!</f>
        <v>#REF!</v>
      </c>
      <c r="G23" s="45" t="e">
        <f>+#REF!</f>
        <v>#REF!</v>
      </c>
      <c r="H23" s="45" t="e">
        <f>+#REF!</f>
        <v>#REF!</v>
      </c>
      <c r="I23" s="45" t="e">
        <f>+#REF!</f>
        <v>#REF!</v>
      </c>
      <c r="J23" s="45" t="e">
        <f>+#REF!</f>
        <v>#REF!</v>
      </c>
      <c r="K23" s="45" t="e">
        <f>+#REF!</f>
        <v>#REF!</v>
      </c>
      <c r="L23" s="45" t="e">
        <f>+#REF!</f>
        <v>#REF!</v>
      </c>
      <c r="M23" s="45" t="e">
        <f>+#REF!</f>
        <v>#REF!</v>
      </c>
      <c r="N23" s="45" t="e">
        <f>+#REF!</f>
        <v>#REF!</v>
      </c>
      <c r="O23" s="43" t="e">
        <f>+O21/O22</f>
        <v>#REF!</v>
      </c>
      <c r="Q23" s="10" t="e">
        <f>+Q21/Q22</f>
        <v>#REF!</v>
      </c>
    </row>
    <row r="24" spans="1:17">
      <c r="A24" s="290" t="s">
        <v>34</v>
      </c>
      <c r="B24" s="11" t="s">
        <v>66</v>
      </c>
      <c r="C24" s="11" t="e">
        <f>+C25*C26</f>
        <v>#REF!</v>
      </c>
      <c r="D24" s="11" t="e">
        <f>+D25*D26</f>
        <v>#REF!</v>
      </c>
      <c r="E24" s="11" t="e">
        <f>+E25*E26</f>
        <v>#REF!</v>
      </c>
      <c r="F24" s="11" t="e">
        <f t="shared" ref="F24:N24" si="7">+F25*F26</f>
        <v>#REF!</v>
      </c>
      <c r="G24" s="11" t="e">
        <f t="shared" si="7"/>
        <v>#REF!</v>
      </c>
      <c r="H24" s="11" t="e">
        <f t="shared" si="7"/>
        <v>#REF!</v>
      </c>
      <c r="I24" s="11" t="e">
        <f t="shared" si="7"/>
        <v>#REF!</v>
      </c>
      <c r="J24" s="11" t="e">
        <f t="shared" si="7"/>
        <v>#REF!</v>
      </c>
      <c r="K24" s="11" t="e">
        <f t="shared" si="7"/>
        <v>#REF!</v>
      </c>
      <c r="L24" s="11">
        <f t="shared" si="7"/>
        <v>0</v>
      </c>
      <c r="M24" s="11">
        <f t="shared" si="7"/>
        <v>0</v>
      </c>
      <c r="N24" s="11">
        <f t="shared" si="7"/>
        <v>0</v>
      </c>
      <c r="O24" s="10" t="e">
        <f>SUM(C24:N24)</f>
        <v>#REF!</v>
      </c>
      <c r="Q24" s="10" t="e">
        <f>SUM(C24:H24)</f>
        <v>#REF!</v>
      </c>
    </row>
    <row r="25" spans="1:17" s="19" customFormat="1">
      <c r="A25" s="290"/>
      <c r="B25" s="20" t="s">
        <v>18</v>
      </c>
      <c r="C25" s="20" t="e">
        <f>+#REF!</f>
        <v>#REF!</v>
      </c>
      <c r="D25" s="20" t="e">
        <f>+#REF!</f>
        <v>#REF!</v>
      </c>
      <c r="E25" s="20" t="e">
        <f>+#REF!</f>
        <v>#REF!</v>
      </c>
      <c r="F25" s="20" t="e">
        <f>+#REF!</f>
        <v>#REF!</v>
      </c>
      <c r="G25" s="20" t="e">
        <f>+#REF!</f>
        <v>#REF!</v>
      </c>
      <c r="H25" s="20" t="e">
        <f>+#REF!</f>
        <v>#REF!</v>
      </c>
      <c r="I25" s="20" t="e">
        <f>+#REF!</f>
        <v>#REF!</v>
      </c>
      <c r="J25" s="20" t="e">
        <f>+#REF!</f>
        <v>#REF!</v>
      </c>
      <c r="K25" s="20" t="e">
        <f>+#REF!</f>
        <v>#REF!</v>
      </c>
      <c r="L25" s="20"/>
      <c r="M25" s="20"/>
      <c r="N25" s="20"/>
      <c r="O25" s="13" t="e">
        <f>SUM(C25:N25)</f>
        <v>#REF!</v>
      </c>
      <c r="Q25" s="13" t="e">
        <f>SUM(C25:H25)</f>
        <v>#REF!</v>
      </c>
    </row>
    <row r="26" spans="1:17">
      <c r="A26" s="290"/>
      <c r="B26" s="38" t="s">
        <v>23</v>
      </c>
      <c r="C26" s="44" t="e">
        <f>+#REF!</f>
        <v>#REF!</v>
      </c>
      <c r="D26" s="44" t="e">
        <f>+#REF!</f>
        <v>#REF!</v>
      </c>
      <c r="E26" s="44" t="e">
        <f>+#REF!</f>
        <v>#REF!</v>
      </c>
      <c r="F26" s="44" t="e">
        <f>+#REF!</f>
        <v>#REF!</v>
      </c>
      <c r="G26" s="44" t="e">
        <f>+#REF!</f>
        <v>#REF!</v>
      </c>
      <c r="H26" s="44" t="e">
        <f>+#REF!</f>
        <v>#REF!</v>
      </c>
      <c r="I26" s="44" t="e">
        <f>+#REF!</f>
        <v>#REF!</v>
      </c>
      <c r="J26" s="44" t="e">
        <f>+#REF!</f>
        <v>#REF!</v>
      </c>
      <c r="K26" s="44" t="e">
        <f>+#REF!</f>
        <v>#REF!</v>
      </c>
      <c r="L26" s="44"/>
      <c r="M26" s="44"/>
      <c r="N26" s="44"/>
      <c r="O26" s="43" t="e">
        <f>+O24/O25</f>
        <v>#REF!</v>
      </c>
      <c r="Q26" s="10" t="e">
        <f>+Q24/Q25</f>
        <v>#REF!</v>
      </c>
    </row>
    <row r="27" spans="1:17" s="16" customFormat="1">
      <c r="A27" s="290" t="s">
        <v>35</v>
      </c>
      <c r="B27" s="11" t="s">
        <v>66</v>
      </c>
      <c r="C27" s="15" t="e">
        <f>+C28*C29</f>
        <v>#REF!</v>
      </c>
      <c r="D27" s="15" t="e">
        <f>+D28*D29</f>
        <v>#REF!</v>
      </c>
      <c r="E27" s="15" t="e">
        <f>+E28*E29</f>
        <v>#REF!</v>
      </c>
      <c r="F27" s="15" t="e">
        <f t="shared" ref="F27:N27" si="8">+F28*F29</f>
        <v>#REF!</v>
      </c>
      <c r="G27" s="15" t="e">
        <f t="shared" si="8"/>
        <v>#REF!</v>
      </c>
      <c r="H27" s="15" t="e">
        <f t="shared" si="8"/>
        <v>#REF!</v>
      </c>
      <c r="I27" s="15" t="e">
        <f t="shared" si="8"/>
        <v>#REF!</v>
      </c>
      <c r="J27" s="15" t="e">
        <f t="shared" si="8"/>
        <v>#REF!</v>
      </c>
      <c r="K27" s="15" t="e">
        <f t="shared" si="8"/>
        <v>#REF!</v>
      </c>
      <c r="L27" s="15" t="e">
        <f t="shared" si="8"/>
        <v>#REF!</v>
      </c>
      <c r="M27" s="15" t="e">
        <f t="shared" si="8"/>
        <v>#REF!</v>
      </c>
      <c r="N27" s="15" t="e">
        <f t="shared" si="8"/>
        <v>#REF!</v>
      </c>
      <c r="O27" s="10" t="e">
        <f>SUM(C27:N27)</f>
        <v>#REF!</v>
      </c>
      <c r="Q27" s="10" t="e">
        <f>SUM(C27:H27)</f>
        <v>#REF!</v>
      </c>
    </row>
    <row r="28" spans="1:17">
      <c r="A28" s="290"/>
      <c r="B28" s="11" t="s">
        <v>18</v>
      </c>
      <c r="C28" s="11" t="e">
        <f>+#REF!</f>
        <v>#REF!</v>
      </c>
      <c r="D28" s="11" t="e">
        <f>+#REF!</f>
        <v>#REF!</v>
      </c>
      <c r="E28" s="13" t="e">
        <f>+#REF!</f>
        <v>#REF!</v>
      </c>
      <c r="F28" s="13" t="e">
        <f>+#REF!</f>
        <v>#REF!</v>
      </c>
      <c r="G28" s="13" t="e">
        <f>+#REF!</f>
        <v>#REF!</v>
      </c>
      <c r="H28" s="13" t="e">
        <f>+#REF!</f>
        <v>#REF!</v>
      </c>
      <c r="I28" s="13" t="e">
        <f>+#REF!</f>
        <v>#REF!</v>
      </c>
      <c r="J28" s="13" t="e">
        <f>+#REF!</f>
        <v>#REF!</v>
      </c>
      <c r="K28" s="13" t="e">
        <f>+#REF!</f>
        <v>#REF!</v>
      </c>
      <c r="L28" s="13" t="e">
        <f>+#REF!</f>
        <v>#REF!</v>
      </c>
      <c r="M28" s="13" t="e">
        <f>+#REF!</f>
        <v>#REF!</v>
      </c>
      <c r="N28" s="13" t="e">
        <f>+#REF!</f>
        <v>#REF!</v>
      </c>
      <c r="O28" s="13" t="e">
        <f>SUM(C28:N28)</f>
        <v>#REF!</v>
      </c>
      <c r="Q28" s="13" t="e">
        <f>SUM(C28:H28)</f>
        <v>#REF!</v>
      </c>
    </row>
    <row r="29" spans="1:17" s="16" customFormat="1">
      <c r="A29" s="290"/>
      <c r="B29" s="39" t="s">
        <v>23</v>
      </c>
      <c r="C29" s="45" t="e">
        <f>+#REF!</f>
        <v>#REF!</v>
      </c>
      <c r="D29" s="45" t="e">
        <f>+#REF!</f>
        <v>#REF!</v>
      </c>
      <c r="E29" s="45" t="e">
        <f>+#REF!</f>
        <v>#REF!</v>
      </c>
      <c r="F29" s="45" t="e">
        <f>+#REF!</f>
        <v>#REF!</v>
      </c>
      <c r="G29" s="45" t="e">
        <f>+#REF!</f>
        <v>#REF!</v>
      </c>
      <c r="H29" s="45" t="e">
        <f>+#REF!</f>
        <v>#REF!</v>
      </c>
      <c r="I29" s="45" t="e">
        <f>+#REF!</f>
        <v>#REF!</v>
      </c>
      <c r="J29" s="45" t="e">
        <f>+#REF!</f>
        <v>#REF!</v>
      </c>
      <c r="K29" s="45" t="e">
        <f>+#REF!</f>
        <v>#REF!</v>
      </c>
      <c r="L29" s="45" t="e">
        <f>+#REF!</f>
        <v>#REF!</v>
      </c>
      <c r="M29" s="45" t="e">
        <f>+#REF!</f>
        <v>#REF!</v>
      </c>
      <c r="N29" s="45" t="e">
        <f>+#REF!</f>
        <v>#REF!</v>
      </c>
      <c r="O29" s="43" t="e">
        <f>+O27/O28</f>
        <v>#REF!</v>
      </c>
      <c r="Q29" s="10" t="e">
        <f>+Q27/Q28</f>
        <v>#REF!</v>
      </c>
    </row>
    <row r="30" spans="1:17">
      <c r="A30" s="290" t="s">
        <v>33</v>
      </c>
      <c r="B30" s="11" t="s">
        <v>66</v>
      </c>
      <c r="C30" s="11" t="e">
        <f>+C31*C32</f>
        <v>#REF!</v>
      </c>
      <c r="D30" s="11" t="e">
        <f>+D31*D32</f>
        <v>#REF!</v>
      </c>
      <c r="E30" s="11" t="e">
        <f>+E31*E32</f>
        <v>#REF!</v>
      </c>
      <c r="F30" s="11" t="e">
        <f t="shared" ref="F30:N30" si="9">+F31*F32</f>
        <v>#REF!</v>
      </c>
      <c r="G30" s="11" t="e">
        <f t="shared" si="9"/>
        <v>#REF!</v>
      </c>
      <c r="H30" s="11" t="e">
        <f t="shared" si="9"/>
        <v>#REF!</v>
      </c>
      <c r="I30" s="11" t="e">
        <f t="shared" si="9"/>
        <v>#REF!</v>
      </c>
      <c r="J30" s="11" t="e">
        <f t="shared" si="9"/>
        <v>#REF!</v>
      </c>
      <c r="K30" s="11" t="e">
        <f t="shared" si="9"/>
        <v>#REF!</v>
      </c>
      <c r="L30" s="11" t="e">
        <f t="shared" si="9"/>
        <v>#REF!</v>
      </c>
      <c r="M30" s="11" t="e">
        <f t="shared" si="9"/>
        <v>#REF!</v>
      </c>
      <c r="N30" s="11" t="e">
        <f t="shared" si="9"/>
        <v>#REF!</v>
      </c>
      <c r="O30" s="10" t="e">
        <f>SUM(C30:N30)</f>
        <v>#REF!</v>
      </c>
      <c r="Q30" s="10" t="e">
        <f>SUM(C30:H30)</f>
        <v>#REF!</v>
      </c>
    </row>
    <row r="31" spans="1:17">
      <c r="A31" s="290"/>
      <c r="B31" s="11" t="s">
        <v>18</v>
      </c>
      <c r="C31" s="11" t="e">
        <f>+#REF!</f>
        <v>#REF!</v>
      </c>
      <c r="D31" s="11" t="e">
        <f>+#REF!</f>
        <v>#REF!</v>
      </c>
      <c r="E31" s="13" t="e">
        <f>+#REF!</f>
        <v>#REF!</v>
      </c>
      <c r="F31" s="13" t="e">
        <f>+#REF!</f>
        <v>#REF!</v>
      </c>
      <c r="G31" s="13" t="e">
        <f>+#REF!</f>
        <v>#REF!</v>
      </c>
      <c r="H31" s="13" t="e">
        <f>+#REF!</f>
        <v>#REF!</v>
      </c>
      <c r="I31" s="13" t="e">
        <f>+#REF!</f>
        <v>#REF!</v>
      </c>
      <c r="J31" s="13" t="e">
        <f>+#REF!</f>
        <v>#REF!</v>
      </c>
      <c r="K31" s="13" t="e">
        <f>+#REF!</f>
        <v>#REF!</v>
      </c>
      <c r="L31" s="13" t="e">
        <f>+#REF!</f>
        <v>#REF!</v>
      </c>
      <c r="M31" s="13" t="e">
        <f>+#REF!</f>
        <v>#REF!</v>
      </c>
      <c r="N31" s="13" t="e">
        <f>+#REF!</f>
        <v>#REF!</v>
      </c>
      <c r="O31" s="13" t="e">
        <f>SUM(C31:N31)</f>
        <v>#REF!</v>
      </c>
      <c r="Q31" s="13" t="e">
        <f>SUM(C31:H31)</f>
        <v>#REF!</v>
      </c>
    </row>
    <row r="32" spans="1:17">
      <c r="A32" s="290"/>
      <c r="B32" s="38" t="s">
        <v>23</v>
      </c>
      <c r="C32" s="44" t="e">
        <f>+#REF!</f>
        <v>#REF!</v>
      </c>
      <c r="D32" s="44" t="e">
        <f>+#REF!</f>
        <v>#REF!</v>
      </c>
      <c r="E32" s="44" t="e">
        <f>+#REF!</f>
        <v>#REF!</v>
      </c>
      <c r="F32" s="44" t="e">
        <f>+#REF!</f>
        <v>#REF!</v>
      </c>
      <c r="G32" s="44" t="e">
        <f>+#REF!</f>
        <v>#REF!</v>
      </c>
      <c r="H32" s="44" t="e">
        <f>+#REF!</f>
        <v>#REF!</v>
      </c>
      <c r="I32" s="44" t="e">
        <f>+#REF!</f>
        <v>#REF!</v>
      </c>
      <c r="J32" s="44" t="e">
        <f>+#REF!</f>
        <v>#REF!</v>
      </c>
      <c r="K32" s="44" t="e">
        <f>+#REF!</f>
        <v>#REF!</v>
      </c>
      <c r="L32" s="44" t="e">
        <f>+#REF!</f>
        <v>#REF!</v>
      </c>
      <c r="M32" s="44" t="e">
        <f>+#REF!</f>
        <v>#REF!</v>
      </c>
      <c r="N32" s="44" t="e">
        <f>+#REF!</f>
        <v>#REF!</v>
      </c>
      <c r="O32" s="43" t="e">
        <f>+O30/O31</f>
        <v>#REF!</v>
      </c>
      <c r="Q32" s="10" t="e">
        <f>+Q30/Q31</f>
        <v>#REF!</v>
      </c>
    </row>
    <row r="33" spans="1:17">
      <c r="A33" s="290" t="s">
        <v>27</v>
      </c>
      <c r="B33" s="11" t="s">
        <v>66</v>
      </c>
      <c r="C33" s="11" t="e">
        <f>+C34*C35</f>
        <v>#REF!</v>
      </c>
      <c r="D33" s="11" t="e">
        <f>+D34*D35</f>
        <v>#REF!</v>
      </c>
      <c r="E33" s="11" t="e">
        <f>+E34*E35</f>
        <v>#REF!</v>
      </c>
      <c r="F33" s="11" t="e">
        <f t="shared" ref="F33:N33" si="10">+F34*F35</f>
        <v>#REF!</v>
      </c>
      <c r="G33" s="11" t="e">
        <f t="shared" si="10"/>
        <v>#REF!</v>
      </c>
      <c r="H33" s="11" t="e">
        <f t="shared" si="10"/>
        <v>#REF!</v>
      </c>
      <c r="I33" s="11" t="e">
        <f t="shared" si="10"/>
        <v>#REF!</v>
      </c>
      <c r="J33" s="11" t="e">
        <f t="shared" si="10"/>
        <v>#REF!</v>
      </c>
      <c r="K33" s="11" t="e">
        <f t="shared" si="10"/>
        <v>#REF!</v>
      </c>
      <c r="L33" s="11" t="e">
        <f t="shared" si="10"/>
        <v>#REF!</v>
      </c>
      <c r="M33" s="11" t="e">
        <f t="shared" si="10"/>
        <v>#REF!</v>
      </c>
      <c r="N33" s="11" t="e">
        <f t="shared" si="10"/>
        <v>#REF!</v>
      </c>
      <c r="O33" s="10" t="e">
        <f>SUM(C33:N33)</f>
        <v>#REF!</v>
      </c>
      <c r="Q33" s="10" t="e">
        <f>SUM(C33:H33)</f>
        <v>#REF!</v>
      </c>
    </row>
    <row r="34" spans="1:17">
      <c r="A34" s="290"/>
      <c r="B34" s="11" t="s">
        <v>18</v>
      </c>
      <c r="C34" s="11" t="e">
        <f>+#REF!</f>
        <v>#REF!</v>
      </c>
      <c r="D34" s="11" t="e">
        <f>+#REF!</f>
        <v>#REF!</v>
      </c>
      <c r="E34" s="13" t="e">
        <f>+#REF!</f>
        <v>#REF!</v>
      </c>
      <c r="F34" s="13" t="e">
        <f>+#REF!</f>
        <v>#REF!</v>
      </c>
      <c r="G34" s="13" t="e">
        <f>+#REF!</f>
        <v>#REF!</v>
      </c>
      <c r="H34" s="13" t="e">
        <f>+#REF!</f>
        <v>#REF!</v>
      </c>
      <c r="I34" s="13" t="e">
        <f>+#REF!</f>
        <v>#REF!</v>
      </c>
      <c r="J34" s="13" t="e">
        <f>+#REF!</f>
        <v>#REF!</v>
      </c>
      <c r="K34" s="13" t="e">
        <f>+#REF!</f>
        <v>#REF!</v>
      </c>
      <c r="L34" s="13" t="e">
        <f>+#REF!</f>
        <v>#REF!</v>
      </c>
      <c r="M34" s="13" t="e">
        <f>+#REF!</f>
        <v>#REF!</v>
      </c>
      <c r="N34" s="13" t="e">
        <f>+#REF!</f>
        <v>#REF!</v>
      </c>
      <c r="O34" s="13" t="e">
        <f>SUM(C34:N34)</f>
        <v>#REF!</v>
      </c>
      <c r="Q34" s="13" t="e">
        <f>SUM(C34:H34)</f>
        <v>#REF!</v>
      </c>
    </row>
    <row r="35" spans="1:17">
      <c r="A35" s="290"/>
      <c r="B35" s="38" t="s">
        <v>23</v>
      </c>
      <c r="C35" s="44" t="e">
        <f>+#REF!</f>
        <v>#REF!</v>
      </c>
      <c r="D35" s="44" t="e">
        <f>+#REF!</f>
        <v>#REF!</v>
      </c>
      <c r="E35" s="44" t="e">
        <f>+#REF!</f>
        <v>#REF!</v>
      </c>
      <c r="F35" s="44" t="e">
        <f>+#REF!</f>
        <v>#REF!</v>
      </c>
      <c r="G35" s="44" t="e">
        <f>+#REF!</f>
        <v>#REF!</v>
      </c>
      <c r="H35" s="44" t="e">
        <f>+#REF!</f>
        <v>#REF!</v>
      </c>
      <c r="I35" s="44" t="e">
        <f>+#REF!</f>
        <v>#REF!</v>
      </c>
      <c r="J35" s="44" t="e">
        <f>+#REF!</f>
        <v>#REF!</v>
      </c>
      <c r="K35" s="44" t="e">
        <f>+#REF!</f>
        <v>#REF!</v>
      </c>
      <c r="L35" s="44" t="e">
        <f>+#REF!</f>
        <v>#REF!</v>
      </c>
      <c r="M35" s="44" t="e">
        <f>+#REF!</f>
        <v>#REF!</v>
      </c>
      <c r="N35" s="44" t="e">
        <f>+#REF!</f>
        <v>#REF!</v>
      </c>
      <c r="O35" s="43" t="e">
        <f>+O33/O34</f>
        <v>#REF!</v>
      </c>
      <c r="Q35" s="10" t="e">
        <f>+Q33/Q34</f>
        <v>#REF!</v>
      </c>
    </row>
    <row r="36" spans="1:17">
      <c r="A36" s="290" t="s">
        <v>28</v>
      </c>
      <c r="B36" s="11" t="s">
        <v>66</v>
      </c>
      <c r="C36" s="11" t="e">
        <f>+C37*C38</f>
        <v>#REF!</v>
      </c>
      <c r="D36" s="11" t="e">
        <f>+D37*D38</f>
        <v>#REF!</v>
      </c>
      <c r="E36" s="11" t="e">
        <f>+E37*E38</f>
        <v>#REF!</v>
      </c>
      <c r="F36" s="11" t="e">
        <f t="shared" ref="F36:N36" si="11">+F37*F38</f>
        <v>#REF!</v>
      </c>
      <c r="G36" s="11" t="e">
        <f t="shared" si="11"/>
        <v>#REF!</v>
      </c>
      <c r="H36" s="11" t="e">
        <f t="shared" si="11"/>
        <v>#REF!</v>
      </c>
      <c r="I36" s="11" t="e">
        <f t="shared" si="11"/>
        <v>#REF!</v>
      </c>
      <c r="J36" s="11" t="e">
        <f t="shared" si="11"/>
        <v>#REF!</v>
      </c>
      <c r="K36" s="11" t="e">
        <f t="shared" si="11"/>
        <v>#REF!</v>
      </c>
      <c r="L36" s="11" t="e">
        <f t="shared" si="11"/>
        <v>#REF!</v>
      </c>
      <c r="M36" s="11" t="e">
        <f t="shared" si="11"/>
        <v>#REF!</v>
      </c>
      <c r="N36" s="11" t="e">
        <f t="shared" si="11"/>
        <v>#REF!</v>
      </c>
      <c r="O36" s="10" t="e">
        <f>SUM(C36:N36)</f>
        <v>#REF!</v>
      </c>
      <c r="Q36" s="10" t="e">
        <f>SUM(C36:H36)</f>
        <v>#REF!</v>
      </c>
    </row>
    <row r="37" spans="1:17">
      <c r="A37" s="290"/>
      <c r="B37" s="11" t="s">
        <v>18</v>
      </c>
      <c r="C37" s="11" t="e">
        <f>+#REF!</f>
        <v>#REF!</v>
      </c>
      <c r="D37" s="11" t="e">
        <f>+#REF!</f>
        <v>#REF!</v>
      </c>
      <c r="E37" s="13" t="e">
        <f>+#REF!</f>
        <v>#REF!</v>
      </c>
      <c r="F37" s="13" t="e">
        <f>+#REF!</f>
        <v>#REF!</v>
      </c>
      <c r="G37" s="13" t="e">
        <f>+#REF!</f>
        <v>#REF!</v>
      </c>
      <c r="H37" s="13" t="e">
        <f>+#REF!</f>
        <v>#REF!</v>
      </c>
      <c r="I37" s="13" t="e">
        <f>+#REF!</f>
        <v>#REF!</v>
      </c>
      <c r="J37" s="13" t="e">
        <f>+#REF!</f>
        <v>#REF!</v>
      </c>
      <c r="K37" s="13" t="e">
        <f>+#REF!</f>
        <v>#REF!</v>
      </c>
      <c r="L37" s="13" t="e">
        <f>+#REF!</f>
        <v>#REF!</v>
      </c>
      <c r="M37" s="13" t="e">
        <f>+#REF!</f>
        <v>#REF!</v>
      </c>
      <c r="N37" s="13" t="e">
        <f>+#REF!</f>
        <v>#REF!</v>
      </c>
      <c r="O37" s="13" t="e">
        <f>SUM(C37:N37)</f>
        <v>#REF!</v>
      </c>
      <c r="Q37" s="13" t="e">
        <f>SUM(C37:H37)</f>
        <v>#REF!</v>
      </c>
    </row>
    <row r="38" spans="1:17">
      <c r="A38" s="290"/>
      <c r="B38" s="38" t="s">
        <v>23</v>
      </c>
      <c r="C38" s="44" t="e">
        <f>+#REF!</f>
        <v>#REF!</v>
      </c>
      <c r="D38" s="44" t="e">
        <f>+#REF!</f>
        <v>#REF!</v>
      </c>
      <c r="E38" s="44" t="e">
        <f>+#REF!</f>
        <v>#REF!</v>
      </c>
      <c r="F38" s="44" t="e">
        <f>+#REF!</f>
        <v>#REF!</v>
      </c>
      <c r="G38" s="44" t="e">
        <f>+#REF!</f>
        <v>#REF!</v>
      </c>
      <c r="H38" s="44" t="e">
        <f>+#REF!</f>
        <v>#REF!</v>
      </c>
      <c r="I38" s="44" t="e">
        <f>+#REF!</f>
        <v>#REF!</v>
      </c>
      <c r="J38" s="44" t="e">
        <f>+#REF!</f>
        <v>#REF!</v>
      </c>
      <c r="K38" s="44" t="e">
        <f>+#REF!</f>
        <v>#REF!</v>
      </c>
      <c r="L38" s="44" t="e">
        <f>+#REF!</f>
        <v>#REF!</v>
      </c>
      <c r="M38" s="44" t="e">
        <f>+#REF!</f>
        <v>#REF!</v>
      </c>
      <c r="N38" s="44" t="e">
        <f>+#REF!</f>
        <v>#REF!</v>
      </c>
      <c r="O38" s="43" t="e">
        <f>+O36/O37</f>
        <v>#REF!</v>
      </c>
      <c r="Q38" s="10" t="e">
        <f>+Q36/Q37</f>
        <v>#REF!</v>
      </c>
    </row>
    <row r="39" spans="1:17">
      <c r="A39" s="290" t="s">
        <v>29</v>
      </c>
      <c r="B39" s="11" t="s">
        <v>66</v>
      </c>
      <c r="C39" s="11" t="e">
        <f>+C40*C41</f>
        <v>#REF!</v>
      </c>
      <c r="D39" s="11" t="e">
        <f>+D40*D41</f>
        <v>#REF!</v>
      </c>
      <c r="E39" s="11" t="e">
        <f>+E40*E41</f>
        <v>#REF!</v>
      </c>
      <c r="F39" s="11" t="e">
        <f t="shared" ref="F39:N39" si="12">+F40*F41</f>
        <v>#REF!</v>
      </c>
      <c r="G39" s="11" t="e">
        <f t="shared" si="12"/>
        <v>#REF!</v>
      </c>
      <c r="H39" s="11" t="e">
        <f t="shared" si="12"/>
        <v>#REF!</v>
      </c>
      <c r="I39" s="11" t="e">
        <f t="shared" si="12"/>
        <v>#REF!</v>
      </c>
      <c r="J39" s="11" t="e">
        <f t="shared" si="12"/>
        <v>#REF!</v>
      </c>
      <c r="K39" s="11" t="e">
        <f t="shared" si="12"/>
        <v>#REF!</v>
      </c>
      <c r="L39" s="11" t="e">
        <f t="shared" si="12"/>
        <v>#REF!</v>
      </c>
      <c r="M39" s="11" t="e">
        <f t="shared" si="12"/>
        <v>#REF!</v>
      </c>
      <c r="N39" s="11" t="e">
        <f t="shared" si="12"/>
        <v>#REF!</v>
      </c>
      <c r="O39" s="10" t="e">
        <f>SUM(C39:N39)</f>
        <v>#REF!</v>
      </c>
      <c r="Q39" s="10" t="e">
        <f>SUM(C39:H39)</f>
        <v>#REF!</v>
      </c>
    </row>
    <row r="40" spans="1:17">
      <c r="A40" s="290"/>
      <c r="B40" s="11" t="s">
        <v>18</v>
      </c>
      <c r="C40" s="11" t="e">
        <f>+#REF!</f>
        <v>#REF!</v>
      </c>
      <c r="D40" s="11" t="e">
        <f>+#REF!</f>
        <v>#REF!</v>
      </c>
      <c r="E40" s="13" t="e">
        <f>+#REF!</f>
        <v>#REF!</v>
      </c>
      <c r="F40" s="13" t="e">
        <f>+#REF!</f>
        <v>#REF!</v>
      </c>
      <c r="G40" s="13" t="e">
        <f>+#REF!</f>
        <v>#REF!</v>
      </c>
      <c r="H40" s="13" t="e">
        <f>+#REF!</f>
        <v>#REF!</v>
      </c>
      <c r="I40" s="13" t="e">
        <f>+#REF!</f>
        <v>#REF!</v>
      </c>
      <c r="J40" s="13" t="e">
        <f>+#REF!</f>
        <v>#REF!</v>
      </c>
      <c r="K40" s="13" t="e">
        <f>+#REF!</f>
        <v>#REF!</v>
      </c>
      <c r="L40" s="13" t="e">
        <f>+#REF!</f>
        <v>#REF!</v>
      </c>
      <c r="M40" s="13" t="e">
        <f>+#REF!</f>
        <v>#REF!</v>
      </c>
      <c r="N40" s="13" t="e">
        <f>+#REF!</f>
        <v>#REF!</v>
      </c>
      <c r="O40" s="13" t="e">
        <f>SUM(C40:N40)</f>
        <v>#REF!</v>
      </c>
      <c r="Q40" s="13" t="e">
        <f>SUM(C40:H40)</f>
        <v>#REF!</v>
      </c>
    </row>
    <row r="41" spans="1:17">
      <c r="A41" s="290"/>
      <c r="B41" s="38" t="s">
        <v>23</v>
      </c>
      <c r="C41" s="44" t="e">
        <f>+#REF!</f>
        <v>#REF!</v>
      </c>
      <c r="D41" s="44" t="e">
        <f>+#REF!</f>
        <v>#REF!</v>
      </c>
      <c r="E41" s="44" t="e">
        <f>+#REF!</f>
        <v>#REF!</v>
      </c>
      <c r="F41" s="44" t="e">
        <f>+#REF!</f>
        <v>#REF!</v>
      </c>
      <c r="G41" s="44" t="e">
        <f>+#REF!</f>
        <v>#REF!</v>
      </c>
      <c r="H41" s="44" t="e">
        <f>+#REF!</f>
        <v>#REF!</v>
      </c>
      <c r="I41" s="44" t="e">
        <f>+#REF!</f>
        <v>#REF!</v>
      </c>
      <c r="J41" s="44" t="e">
        <f>+#REF!</f>
        <v>#REF!</v>
      </c>
      <c r="K41" s="44" t="e">
        <f>+#REF!</f>
        <v>#REF!</v>
      </c>
      <c r="L41" s="44" t="e">
        <f>+#REF!</f>
        <v>#REF!</v>
      </c>
      <c r="M41" s="44" t="e">
        <f>+#REF!</f>
        <v>#REF!</v>
      </c>
      <c r="N41" s="44" t="e">
        <f>+#REF!</f>
        <v>#REF!</v>
      </c>
      <c r="O41" s="43" t="e">
        <f>+O39/O40</f>
        <v>#REF!</v>
      </c>
      <c r="Q41" s="10" t="e">
        <f>+Q39/Q40</f>
        <v>#REF!</v>
      </c>
    </row>
    <row r="42" spans="1:17">
      <c r="A42" s="290" t="s">
        <v>30</v>
      </c>
      <c r="B42" s="11" t="s">
        <v>66</v>
      </c>
      <c r="C42" s="11" t="e">
        <f>+C43*C44</f>
        <v>#REF!</v>
      </c>
      <c r="D42" s="11" t="e">
        <f>+D43*D44</f>
        <v>#REF!</v>
      </c>
      <c r="E42" s="11" t="e">
        <f>+E43*E44</f>
        <v>#REF!</v>
      </c>
      <c r="F42" s="11" t="e">
        <f t="shared" ref="F42:N42" si="13">+F43*F44</f>
        <v>#REF!</v>
      </c>
      <c r="G42" s="11" t="e">
        <f t="shared" si="13"/>
        <v>#REF!</v>
      </c>
      <c r="H42" s="11" t="e">
        <f t="shared" si="13"/>
        <v>#REF!</v>
      </c>
      <c r="I42" s="11" t="e">
        <f t="shared" si="13"/>
        <v>#REF!</v>
      </c>
      <c r="J42" s="11" t="e">
        <f t="shared" si="13"/>
        <v>#REF!</v>
      </c>
      <c r="K42" s="11" t="e">
        <f t="shared" si="13"/>
        <v>#REF!</v>
      </c>
      <c r="L42" s="11" t="e">
        <f t="shared" si="13"/>
        <v>#REF!</v>
      </c>
      <c r="M42" s="11" t="e">
        <f t="shared" si="13"/>
        <v>#REF!</v>
      </c>
      <c r="N42" s="11" t="e">
        <f t="shared" si="13"/>
        <v>#REF!</v>
      </c>
      <c r="O42" s="10" t="e">
        <f>SUM(C42:N42)</f>
        <v>#REF!</v>
      </c>
      <c r="Q42" s="10" t="e">
        <f>SUM(C42:H42)</f>
        <v>#REF!</v>
      </c>
    </row>
    <row r="43" spans="1:17">
      <c r="A43" s="290"/>
      <c r="B43" s="11" t="s">
        <v>18</v>
      </c>
      <c r="C43" s="11" t="e">
        <f>+#REF!</f>
        <v>#REF!</v>
      </c>
      <c r="D43" s="11" t="e">
        <f>+#REF!</f>
        <v>#REF!</v>
      </c>
      <c r="E43" s="13" t="e">
        <f>+#REF!</f>
        <v>#REF!</v>
      </c>
      <c r="F43" s="13" t="e">
        <f>+#REF!</f>
        <v>#REF!</v>
      </c>
      <c r="G43" s="13" t="e">
        <f>+#REF!</f>
        <v>#REF!</v>
      </c>
      <c r="H43" s="13" t="e">
        <f>+#REF!</f>
        <v>#REF!</v>
      </c>
      <c r="I43" s="13" t="e">
        <f>+#REF!</f>
        <v>#REF!</v>
      </c>
      <c r="J43" s="13" t="e">
        <f>+#REF!</f>
        <v>#REF!</v>
      </c>
      <c r="K43" s="13" t="e">
        <f>+#REF!</f>
        <v>#REF!</v>
      </c>
      <c r="L43" s="13" t="e">
        <f>+#REF!</f>
        <v>#REF!</v>
      </c>
      <c r="M43" s="13" t="e">
        <f>+#REF!</f>
        <v>#REF!</v>
      </c>
      <c r="N43" s="13" t="e">
        <f>+#REF!</f>
        <v>#REF!</v>
      </c>
      <c r="O43" s="13" t="e">
        <f>SUM(C43:N43)</f>
        <v>#REF!</v>
      </c>
      <c r="Q43" s="13" t="e">
        <f>SUM(C43:H43)</f>
        <v>#REF!</v>
      </c>
    </row>
    <row r="44" spans="1:17">
      <c r="A44" s="290"/>
      <c r="B44" s="38" t="s">
        <v>23</v>
      </c>
      <c r="C44" s="44" t="e">
        <f>+#REF!</f>
        <v>#REF!</v>
      </c>
      <c r="D44" s="44" t="e">
        <f>+#REF!</f>
        <v>#REF!</v>
      </c>
      <c r="E44" s="44" t="e">
        <f>+#REF!</f>
        <v>#REF!</v>
      </c>
      <c r="F44" s="44" t="e">
        <f>+#REF!</f>
        <v>#REF!</v>
      </c>
      <c r="G44" s="44" t="e">
        <f>+#REF!</f>
        <v>#REF!</v>
      </c>
      <c r="H44" s="44" t="e">
        <f>+#REF!</f>
        <v>#REF!</v>
      </c>
      <c r="I44" s="44" t="e">
        <f>+#REF!</f>
        <v>#REF!</v>
      </c>
      <c r="J44" s="44" t="e">
        <f>+#REF!</f>
        <v>#REF!</v>
      </c>
      <c r="K44" s="44" t="e">
        <f>+#REF!</f>
        <v>#REF!</v>
      </c>
      <c r="L44" s="44" t="e">
        <f>+#REF!</f>
        <v>#REF!</v>
      </c>
      <c r="M44" s="44" t="e">
        <f>+#REF!</f>
        <v>#REF!</v>
      </c>
      <c r="N44" s="44" t="e">
        <f>+#REF!</f>
        <v>#REF!</v>
      </c>
      <c r="O44" s="43" t="e">
        <f>+O42/O43</f>
        <v>#REF!</v>
      </c>
      <c r="Q44" s="10" t="e">
        <f>+Q42/Q43</f>
        <v>#REF!</v>
      </c>
    </row>
    <row r="45" spans="1:17" s="16" customFormat="1">
      <c r="A45" s="290" t="s">
        <v>31</v>
      </c>
      <c r="B45" s="11" t="s">
        <v>66</v>
      </c>
      <c r="C45" s="15" t="e">
        <f>+C46*C47</f>
        <v>#REF!</v>
      </c>
      <c r="D45" s="15" t="e">
        <f>+D46*D47</f>
        <v>#REF!</v>
      </c>
      <c r="E45" s="15" t="e">
        <f>+E46*E47</f>
        <v>#REF!</v>
      </c>
      <c r="F45" s="15" t="e">
        <f t="shared" ref="F45:N45" si="14">+F46*F47</f>
        <v>#REF!</v>
      </c>
      <c r="G45" s="15" t="e">
        <f t="shared" si="14"/>
        <v>#REF!</v>
      </c>
      <c r="H45" s="15" t="e">
        <f t="shared" si="14"/>
        <v>#REF!</v>
      </c>
      <c r="I45" s="15" t="e">
        <f t="shared" si="14"/>
        <v>#REF!</v>
      </c>
      <c r="J45" s="15" t="e">
        <f t="shared" si="14"/>
        <v>#REF!</v>
      </c>
      <c r="K45" s="15" t="e">
        <f t="shared" si="14"/>
        <v>#REF!</v>
      </c>
      <c r="L45" s="15" t="e">
        <f t="shared" si="14"/>
        <v>#REF!</v>
      </c>
      <c r="M45" s="15" t="e">
        <f t="shared" si="14"/>
        <v>#REF!</v>
      </c>
      <c r="N45" s="15" t="e">
        <f t="shared" si="14"/>
        <v>#REF!</v>
      </c>
      <c r="O45" s="10" t="e">
        <f>SUM(C45:N45)</f>
        <v>#REF!</v>
      </c>
      <c r="Q45" s="10" t="e">
        <f>SUM(C45:H45)</f>
        <v>#REF!</v>
      </c>
    </row>
    <row r="46" spans="1:17">
      <c r="A46" s="290"/>
      <c r="B46" s="11" t="s">
        <v>18</v>
      </c>
      <c r="C46" s="11" t="e">
        <f>+#REF!</f>
        <v>#REF!</v>
      </c>
      <c r="D46" s="11" t="e">
        <f>+#REF!</f>
        <v>#REF!</v>
      </c>
      <c r="E46" s="13" t="e">
        <f>+#REF!</f>
        <v>#REF!</v>
      </c>
      <c r="F46" s="13" t="e">
        <f>+#REF!</f>
        <v>#REF!</v>
      </c>
      <c r="G46" s="13" t="e">
        <f>+#REF!</f>
        <v>#REF!</v>
      </c>
      <c r="H46" s="13" t="e">
        <f>+#REF!</f>
        <v>#REF!</v>
      </c>
      <c r="I46" s="13" t="e">
        <f>+#REF!</f>
        <v>#REF!</v>
      </c>
      <c r="J46" s="13" t="e">
        <f>+#REF!</f>
        <v>#REF!</v>
      </c>
      <c r="K46" s="13" t="e">
        <f>+#REF!</f>
        <v>#REF!</v>
      </c>
      <c r="L46" s="13" t="e">
        <f>+#REF!</f>
        <v>#REF!</v>
      </c>
      <c r="M46" s="11" t="e">
        <f>+#REF!</f>
        <v>#REF!</v>
      </c>
      <c r="N46" s="13" t="e">
        <f>+#REF!</f>
        <v>#REF!</v>
      </c>
      <c r="O46" s="13" t="e">
        <f>SUM(C46:N46)</f>
        <v>#REF!</v>
      </c>
      <c r="Q46" s="13" t="e">
        <f>SUM(C46:H46)</f>
        <v>#REF!</v>
      </c>
    </row>
    <row r="47" spans="1:17" s="16" customFormat="1">
      <c r="A47" s="290"/>
      <c r="B47" s="39" t="s">
        <v>23</v>
      </c>
      <c r="C47" s="45" t="e">
        <f>+#REF!</f>
        <v>#REF!</v>
      </c>
      <c r="D47" s="45" t="e">
        <f>+#REF!</f>
        <v>#REF!</v>
      </c>
      <c r="E47" s="45" t="e">
        <f>+#REF!</f>
        <v>#REF!</v>
      </c>
      <c r="F47" s="45" t="e">
        <f>+#REF!</f>
        <v>#REF!</v>
      </c>
      <c r="G47" s="45" t="e">
        <f>+#REF!</f>
        <v>#REF!</v>
      </c>
      <c r="H47" s="45" t="e">
        <f>+#REF!</f>
        <v>#REF!</v>
      </c>
      <c r="I47" s="45" t="e">
        <f>+#REF!</f>
        <v>#REF!</v>
      </c>
      <c r="J47" s="45" t="e">
        <f>+#REF!</f>
        <v>#REF!</v>
      </c>
      <c r="K47" s="45" t="e">
        <f>+#REF!</f>
        <v>#REF!</v>
      </c>
      <c r="L47" s="45" t="e">
        <f>+#REF!</f>
        <v>#REF!</v>
      </c>
      <c r="M47" s="45" t="e">
        <f>+#REF!</f>
        <v>#REF!</v>
      </c>
      <c r="N47" s="45" t="e">
        <f>+#REF!</f>
        <v>#REF!</v>
      </c>
      <c r="O47" s="43" t="e">
        <f>+O45/O46</f>
        <v>#REF!</v>
      </c>
      <c r="Q47" s="10" t="e">
        <f>+Q45/Q46</f>
        <v>#REF!</v>
      </c>
    </row>
    <row r="48" spans="1:17" s="17" customFormat="1">
      <c r="A48" s="290" t="s">
        <v>32</v>
      </c>
      <c r="B48" s="11" t="s">
        <v>66</v>
      </c>
      <c r="C48" s="25" t="e">
        <f>+C49*C50</f>
        <v>#REF!</v>
      </c>
      <c r="D48" s="25" t="e">
        <f>+D49*D50</f>
        <v>#REF!</v>
      </c>
      <c r="E48" s="25" t="e">
        <f>+E49*E50</f>
        <v>#REF!</v>
      </c>
      <c r="F48" s="25" t="e">
        <f t="shared" ref="F48:N48" si="15">+F49*F50</f>
        <v>#REF!</v>
      </c>
      <c r="G48" s="25" t="e">
        <f t="shared" si="15"/>
        <v>#REF!</v>
      </c>
      <c r="H48" s="25" t="e">
        <f t="shared" si="15"/>
        <v>#REF!</v>
      </c>
      <c r="I48" s="25" t="e">
        <f t="shared" si="15"/>
        <v>#REF!</v>
      </c>
      <c r="J48" s="25" t="e">
        <f t="shared" si="15"/>
        <v>#REF!</v>
      </c>
      <c r="K48" s="25" t="e">
        <f t="shared" si="15"/>
        <v>#REF!</v>
      </c>
      <c r="L48" s="25" t="e">
        <f t="shared" si="15"/>
        <v>#REF!</v>
      </c>
      <c r="M48" s="25" t="e">
        <f t="shared" si="15"/>
        <v>#REF!</v>
      </c>
      <c r="N48" s="25" t="e">
        <f t="shared" si="15"/>
        <v>#REF!</v>
      </c>
      <c r="O48" s="10" t="e">
        <f>SUM(C48:N48)</f>
        <v>#REF!</v>
      </c>
      <c r="Q48" s="10" t="e">
        <f>SUM(C48:H48)</f>
        <v>#REF!</v>
      </c>
    </row>
    <row r="49" spans="1:17" s="14" customFormat="1">
      <c r="A49" s="290"/>
      <c r="B49" s="26" t="s">
        <v>18</v>
      </c>
      <c r="C49" s="24" t="e">
        <f>+#REF!</f>
        <v>#REF!</v>
      </c>
      <c r="D49" s="24" t="e">
        <f>+#REF!</f>
        <v>#REF!</v>
      </c>
      <c r="E49" s="33" t="e">
        <f>+#REF!</f>
        <v>#REF!</v>
      </c>
      <c r="F49" s="33" t="e">
        <f>+#REF!</f>
        <v>#REF!</v>
      </c>
      <c r="G49" s="33" t="e">
        <f>+#REF!</f>
        <v>#REF!</v>
      </c>
      <c r="H49" s="33" t="e">
        <f>+#REF!</f>
        <v>#REF!</v>
      </c>
      <c r="I49" s="33" t="e">
        <f>+#REF!</f>
        <v>#REF!</v>
      </c>
      <c r="J49" s="33" t="e">
        <f>+#REF!</f>
        <v>#REF!</v>
      </c>
      <c r="K49" s="33" t="e">
        <f>+#REF!</f>
        <v>#REF!</v>
      </c>
      <c r="L49" s="33" t="e">
        <f>+#REF!</f>
        <v>#REF!</v>
      </c>
      <c r="M49" s="33" t="e">
        <f>+#REF!</f>
        <v>#REF!</v>
      </c>
      <c r="N49" s="33" t="e">
        <f>+#REF!</f>
        <v>#REF!</v>
      </c>
      <c r="O49" s="13" t="e">
        <f>SUM(C49:N49)</f>
        <v>#REF!</v>
      </c>
      <c r="Q49" s="13" t="e">
        <f>SUM(C49:H49)</f>
        <v>#REF!</v>
      </c>
    </row>
    <row r="50" spans="1:17" s="14" customFormat="1">
      <c r="A50" s="290"/>
      <c r="B50" s="40" t="s">
        <v>23</v>
      </c>
      <c r="C50" s="38" t="e">
        <f>+#REF!</f>
        <v>#REF!</v>
      </c>
      <c r="D50" s="38" t="e">
        <f>+#REF!</f>
        <v>#REF!</v>
      </c>
      <c r="E50" s="38" t="e">
        <f>+#REF!</f>
        <v>#REF!</v>
      </c>
      <c r="F50" s="38" t="e">
        <f>+#REF!</f>
        <v>#REF!</v>
      </c>
      <c r="G50" s="38" t="e">
        <f>+#REF!</f>
        <v>#REF!</v>
      </c>
      <c r="H50" s="38" t="e">
        <f>+#REF!</f>
        <v>#REF!</v>
      </c>
      <c r="I50" s="38" t="e">
        <f>+#REF!</f>
        <v>#REF!</v>
      </c>
      <c r="J50" s="38" t="e">
        <f>+#REF!</f>
        <v>#REF!</v>
      </c>
      <c r="K50" s="38" t="e">
        <f>+#REF!</f>
        <v>#REF!</v>
      </c>
      <c r="L50" s="38" t="e">
        <f>+#REF!</f>
        <v>#REF!</v>
      </c>
      <c r="M50" s="38" t="e">
        <f>+#REF!</f>
        <v>#REF!</v>
      </c>
      <c r="N50" s="38" t="e">
        <f>+#REF!</f>
        <v>#REF!</v>
      </c>
      <c r="O50" s="43" t="e">
        <f>+O48/O49</f>
        <v>#REF!</v>
      </c>
      <c r="Q50" s="10" t="e">
        <f>+Q48/Q49</f>
        <v>#REF!</v>
      </c>
    </row>
    <row r="51" spans="1:17">
      <c r="A51" s="294" t="s">
        <v>25</v>
      </c>
      <c r="B51" s="11" t="s">
        <v>66</v>
      </c>
      <c r="C51" s="23" t="e">
        <f t="shared" ref="C51:I51" si="16">+C9+C12+C15+C18+C21+C24+C27+C30+C33+C36+C39+C42+C45+C48</f>
        <v>#REF!</v>
      </c>
      <c r="D51" s="23" t="e">
        <f t="shared" si="16"/>
        <v>#REF!</v>
      </c>
      <c r="E51" s="23" t="e">
        <f t="shared" si="16"/>
        <v>#REF!</v>
      </c>
      <c r="F51" s="23" t="e">
        <f t="shared" si="16"/>
        <v>#REF!</v>
      </c>
      <c r="G51" s="23" t="e">
        <f t="shared" si="16"/>
        <v>#REF!</v>
      </c>
      <c r="H51" s="23" t="e">
        <f t="shared" si="16"/>
        <v>#REF!</v>
      </c>
      <c r="I51" s="23" t="e">
        <f t="shared" si="16"/>
        <v>#REF!</v>
      </c>
      <c r="J51" s="23" t="e">
        <f t="shared" ref="J51:O51" si="17">+J9+J12+J15+J18+J21+J24+J27+J30+J33+J36+J39+J42+J45+J48</f>
        <v>#REF!</v>
      </c>
      <c r="K51" s="23" t="e">
        <f t="shared" si="17"/>
        <v>#REF!</v>
      </c>
      <c r="L51" s="23" t="e">
        <f t="shared" si="17"/>
        <v>#REF!</v>
      </c>
      <c r="M51" s="23" t="e">
        <f t="shared" si="17"/>
        <v>#REF!</v>
      </c>
      <c r="N51" s="23" t="e">
        <f t="shared" si="17"/>
        <v>#REF!</v>
      </c>
      <c r="O51" s="23" t="e">
        <f t="shared" si="17"/>
        <v>#REF!</v>
      </c>
      <c r="Q51" s="35" t="e">
        <f>+Q9+Q12+Q15+Q18+Q21+Q24+Q27+Q30+Q33+Q36+Q39+Q42+Q45+Q48</f>
        <v>#REF!</v>
      </c>
    </row>
    <row r="52" spans="1:17">
      <c r="A52" s="294"/>
      <c r="B52" s="18" t="s">
        <v>18</v>
      </c>
      <c r="C52" s="20" t="e">
        <f>+C10+C13+C16+C19+C22+C25+C28+C31+C34+C37+C40+C43+C46+C49</f>
        <v>#REF!</v>
      </c>
      <c r="D52" s="20" t="e">
        <f t="shared" ref="D52:J52" si="18">+D10+D13+D16+D19+D22+D25+D28+D31+D34+D37+D40+D43+D46+D49</f>
        <v>#REF!</v>
      </c>
      <c r="E52" s="20" t="e">
        <f>+E10+E13+E16+E19+E22+E25+E28+E31+E34+E37+E40+E43+E46+E49</f>
        <v>#REF!</v>
      </c>
      <c r="F52" s="20" t="e">
        <f t="shared" si="18"/>
        <v>#REF!</v>
      </c>
      <c r="G52" s="20" t="e">
        <f t="shared" si="18"/>
        <v>#REF!</v>
      </c>
      <c r="H52" s="20" t="e">
        <f t="shared" si="18"/>
        <v>#REF!</v>
      </c>
      <c r="I52" s="20" t="e">
        <f t="shared" si="18"/>
        <v>#REF!</v>
      </c>
      <c r="J52" s="20" t="e">
        <f t="shared" si="18"/>
        <v>#REF!</v>
      </c>
      <c r="K52" s="20" t="e">
        <f>+K10+K13+K16+K19+K22+K25+K28+K31+K34+K37+K40+K43+K46+K49</f>
        <v>#REF!</v>
      </c>
      <c r="L52" s="20" t="e">
        <f>+L10+L13+L16+L19+L22+L25+L28+L31+L34+L37+L40+L43+L46+L49</f>
        <v>#REF!</v>
      </c>
      <c r="M52" s="20" t="e">
        <f>+M10+M13+M16+M19+M22+M25+M28+M31+M34+M37+M40+M43+M46+M49</f>
        <v>#REF!</v>
      </c>
      <c r="N52" s="20" t="e">
        <f>+N10+N13+N16+N19+N22+N25+N28+N31+N34+N37+N40+N43+N46+N49</f>
        <v>#REF!</v>
      </c>
      <c r="O52" s="13" t="e">
        <f>SUM(C52:N52)</f>
        <v>#REF!</v>
      </c>
      <c r="Q52" s="36" t="e">
        <f>SUM(C52:H52)</f>
        <v>#REF!</v>
      </c>
    </row>
    <row r="53" spans="1:17">
      <c r="A53" s="294"/>
      <c r="B53" s="41" t="s">
        <v>23</v>
      </c>
      <c r="C53" s="45" t="e">
        <f>+C51:N51/C52</f>
        <v>#REF!</v>
      </c>
      <c r="D53" s="45" t="e">
        <f t="shared" ref="D53:N53" si="19">+D51:O51/D52</f>
        <v>#REF!</v>
      </c>
      <c r="E53" s="45" t="e">
        <f t="shared" si="19"/>
        <v>#REF!</v>
      </c>
      <c r="F53" s="45" t="e">
        <f t="shared" si="19"/>
        <v>#REF!</v>
      </c>
      <c r="G53" s="45" t="e">
        <f t="shared" si="19"/>
        <v>#REF!</v>
      </c>
      <c r="H53" s="45" t="e">
        <f t="shared" si="19"/>
        <v>#REF!</v>
      </c>
      <c r="I53" s="45" t="e">
        <f t="shared" si="19"/>
        <v>#REF!</v>
      </c>
      <c r="J53" s="45" t="e">
        <f t="shared" si="19"/>
        <v>#REF!</v>
      </c>
      <c r="K53" s="45" t="e">
        <f t="shared" si="19"/>
        <v>#REF!</v>
      </c>
      <c r="L53" s="45" t="e">
        <f t="shared" si="19"/>
        <v>#REF!</v>
      </c>
      <c r="M53" s="45" t="e">
        <f t="shared" si="19"/>
        <v>#REF!</v>
      </c>
      <c r="N53" s="45" t="e">
        <f t="shared" si="19"/>
        <v>#REF!</v>
      </c>
      <c r="O53" s="43" t="e">
        <f>+O51/O52</f>
        <v>#REF!</v>
      </c>
      <c r="Q53" s="37" t="e">
        <f>+Q51/Q52</f>
        <v>#REF!</v>
      </c>
    </row>
    <row r="55" spans="1:17">
      <c r="J55" s="34"/>
      <c r="N55" s="19"/>
    </row>
  </sheetData>
  <mergeCells count="17">
    <mergeCell ref="A36:A38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9:A41"/>
    <mergeCell ref="A42:A44"/>
    <mergeCell ref="A45:A47"/>
    <mergeCell ref="A48:A50"/>
    <mergeCell ref="A51:A53"/>
  </mergeCells>
  <pageMargins left="0" right="0" top="0" bottom="0" header="0.31496062992125984" footer="0.31496062992125984"/>
  <pageSetup paperSize="9" scale="80" orientation="landscape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B13" zoomScale="60" zoomScaleNormal="60" workbookViewId="0">
      <selection activeCell="G20" sqref="G20"/>
    </sheetView>
  </sheetViews>
  <sheetFormatPr defaultRowHeight="36.75"/>
  <cols>
    <col min="1" max="1" width="10.42578125" style="108" bestFit="1" customWidth="1"/>
    <col min="2" max="2" width="45.28515625" style="108" customWidth="1"/>
    <col min="3" max="3" width="9.140625" style="108"/>
    <col min="4" max="6" width="19.140625" style="108" bestFit="1" customWidth="1"/>
    <col min="7" max="7" width="15.42578125" style="108" bestFit="1" customWidth="1"/>
    <col min="8" max="9" width="15.140625" style="108" bestFit="1" customWidth="1"/>
    <col min="10" max="11" width="14.42578125" style="108" bestFit="1" customWidth="1"/>
    <col min="12" max="12" width="13" style="108" bestFit="1" customWidth="1"/>
    <col min="13" max="17" width="10.42578125" style="108" bestFit="1" customWidth="1"/>
    <col min="18" max="16384" width="9.140625" style="108"/>
  </cols>
  <sheetData>
    <row r="1" spans="1:18">
      <c r="B1" s="109" t="s">
        <v>157</v>
      </c>
    </row>
    <row r="2" spans="1:18" ht="37.5" thickBot="1">
      <c r="B2" s="110" t="s">
        <v>158</v>
      </c>
    </row>
    <row r="3" spans="1:18" ht="73.5">
      <c r="B3" s="152" t="s">
        <v>0</v>
      </c>
      <c r="C3" s="154" t="s">
        <v>159</v>
      </c>
      <c r="D3" s="304" t="s">
        <v>160</v>
      </c>
      <c r="E3" s="305"/>
      <c r="F3" s="306"/>
      <c r="G3" s="304" t="s">
        <v>161</v>
      </c>
      <c r="H3" s="306"/>
      <c r="I3" s="304" t="s">
        <v>162</v>
      </c>
      <c r="J3" s="305"/>
      <c r="K3" s="306"/>
      <c r="L3" s="304" t="s">
        <v>23</v>
      </c>
      <c r="M3" s="305"/>
      <c r="N3" s="306"/>
      <c r="O3" s="304" t="s">
        <v>163</v>
      </c>
      <c r="P3" s="305"/>
      <c r="Q3" s="306"/>
      <c r="R3" s="113"/>
    </row>
    <row r="4" spans="1:18" ht="111" thickBot="1">
      <c r="B4" s="153" t="s">
        <v>164</v>
      </c>
      <c r="C4" s="115" t="s">
        <v>165</v>
      </c>
      <c r="D4" s="307"/>
      <c r="E4" s="308"/>
      <c r="F4" s="309"/>
      <c r="G4" s="307"/>
      <c r="H4" s="309"/>
      <c r="I4" s="307" t="s">
        <v>166</v>
      </c>
      <c r="J4" s="308"/>
      <c r="K4" s="309"/>
      <c r="L4" s="307"/>
      <c r="M4" s="308"/>
      <c r="N4" s="309"/>
      <c r="O4" s="307" t="s">
        <v>167</v>
      </c>
      <c r="P4" s="308"/>
      <c r="Q4" s="309"/>
      <c r="R4" s="113"/>
    </row>
    <row r="5" spans="1:18" ht="73.5">
      <c r="B5" s="116"/>
      <c r="C5" s="115" t="s">
        <v>168</v>
      </c>
      <c r="D5" s="310" t="s">
        <v>169</v>
      </c>
      <c r="E5" s="310" t="s">
        <v>170</v>
      </c>
      <c r="F5" s="155" t="s">
        <v>171</v>
      </c>
      <c r="G5" s="310" t="s">
        <v>172</v>
      </c>
      <c r="H5" s="310" t="s">
        <v>173</v>
      </c>
      <c r="I5" s="310" t="s">
        <v>169</v>
      </c>
      <c r="J5" s="310" t="s">
        <v>170</v>
      </c>
      <c r="K5" s="155" t="s">
        <v>171</v>
      </c>
      <c r="L5" s="310" t="s">
        <v>169</v>
      </c>
      <c r="M5" s="310" t="s">
        <v>170</v>
      </c>
      <c r="N5" s="155" t="s">
        <v>171</v>
      </c>
      <c r="O5" s="310" t="s">
        <v>169</v>
      </c>
      <c r="P5" s="310" t="s">
        <v>170</v>
      </c>
      <c r="Q5" s="155" t="s">
        <v>171</v>
      </c>
      <c r="R5" s="312"/>
    </row>
    <row r="6" spans="1:18" ht="37.5" thickBot="1">
      <c r="B6" s="116"/>
      <c r="C6" s="118"/>
      <c r="D6" s="311"/>
      <c r="E6" s="311"/>
      <c r="F6" s="119">
        <v>2556</v>
      </c>
      <c r="G6" s="311"/>
      <c r="H6" s="311"/>
      <c r="I6" s="311"/>
      <c r="J6" s="311"/>
      <c r="K6" s="119">
        <v>2556</v>
      </c>
      <c r="L6" s="311"/>
      <c r="M6" s="311"/>
      <c r="N6" s="119">
        <v>2556</v>
      </c>
      <c r="O6" s="311"/>
      <c r="P6" s="311"/>
      <c r="Q6" s="119">
        <v>2556</v>
      </c>
      <c r="R6" s="312"/>
    </row>
    <row r="7" spans="1:18" ht="37.5" thickBot="1">
      <c r="A7" s="108">
        <v>1</v>
      </c>
      <c r="B7" s="120" t="s">
        <v>174</v>
      </c>
      <c r="C7" s="121" t="s">
        <v>116</v>
      </c>
      <c r="D7" s="157"/>
      <c r="E7" s="158"/>
      <c r="F7" s="158"/>
      <c r="G7" s="121">
        <v>522</v>
      </c>
      <c r="H7" s="122">
        <v>526</v>
      </c>
      <c r="I7" s="121"/>
      <c r="J7" s="123"/>
      <c r="K7" s="124"/>
      <c r="L7" s="123"/>
      <c r="M7" s="123"/>
      <c r="N7" s="124"/>
      <c r="O7" s="123"/>
      <c r="P7" s="123"/>
      <c r="Q7" s="124"/>
      <c r="R7" s="125"/>
    </row>
    <row r="8" spans="1:18" ht="37.5" thickBot="1">
      <c r="A8" s="108">
        <v>2</v>
      </c>
      <c r="B8" s="120" t="s">
        <v>175</v>
      </c>
      <c r="C8" s="121" t="s">
        <v>105</v>
      </c>
      <c r="D8" s="159">
        <v>58455</v>
      </c>
      <c r="E8" s="160">
        <v>60059</v>
      </c>
      <c r="F8" s="160">
        <v>60260</v>
      </c>
      <c r="G8" s="121">
        <v>180</v>
      </c>
      <c r="H8" s="121">
        <v>202</v>
      </c>
      <c r="I8" s="170">
        <v>86.215096228723993</v>
      </c>
      <c r="J8" s="127">
        <v>83.261486260985649</v>
      </c>
      <c r="K8" s="170">
        <v>86.650350428301252</v>
      </c>
      <c r="L8" s="127">
        <v>1.254638388</v>
      </c>
      <c r="M8" s="127">
        <v>1.211136736</v>
      </c>
      <c r="N8" s="127">
        <v>1.213539387</v>
      </c>
      <c r="O8" s="128">
        <v>5437</v>
      </c>
      <c r="P8" s="128">
        <v>4859</v>
      </c>
      <c r="Q8" s="128">
        <v>4448</v>
      </c>
      <c r="R8" s="125"/>
    </row>
    <row r="9" spans="1:18" ht="37.5" thickBot="1">
      <c r="A9" s="108">
        <v>3</v>
      </c>
      <c r="B9" s="120" t="s">
        <v>176</v>
      </c>
      <c r="C9" s="121" t="s">
        <v>107</v>
      </c>
      <c r="D9" s="159">
        <v>28652</v>
      </c>
      <c r="E9" s="160">
        <v>29232</v>
      </c>
      <c r="F9" s="160">
        <v>29166</v>
      </c>
      <c r="G9" s="121">
        <v>30</v>
      </c>
      <c r="H9" s="121">
        <v>30</v>
      </c>
      <c r="I9" s="170">
        <v>77.125468164794015</v>
      </c>
      <c r="J9" s="127">
        <v>88.838951310861418</v>
      </c>
      <c r="K9" s="170">
        <v>80.711610486891388</v>
      </c>
      <c r="L9" s="127">
        <v>0.63497847699999999</v>
      </c>
      <c r="M9" s="127">
        <v>0.59153965900000005</v>
      </c>
      <c r="N9" s="127">
        <v>0.57116996499999995</v>
      </c>
      <c r="O9" s="128">
        <v>1572</v>
      </c>
      <c r="P9" s="128">
        <v>1905</v>
      </c>
      <c r="Q9" s="128">
        <v>1705</v>
      </c>
      <c r="R9" s="125"/>
    </row>
    <row r="10" spans="1:18" ht="37.5" thickBot="1">
      <c r="A10" s="108">
        <v>4</v>
      </c>
      <c r="B10" s="120" t="s">
        <v>177</v>
      </c>
      <c r="C10" s="121" t="s">
        <v>107</v>
      </c>
      <c r="D10" s="159">
        <v>24555</v>
      </c>
      <c r="E10" s="160">
        <v>25233</v>
      </c>
      <c r="F10" s="160">
        <v>25312</v>
      </c>
      <c r="G10" s="121">
        <v>60</v>
      </c>
      <c r="H10" s="121">
        <v>36</v>
      </c>
      <c r="I10" s="170">
        <v>92.392322097378283</v>
      </c>
      <c r="J10" s="127">
        <v>100.07022471910112</v>
      </c>
      <c r="K10" s="170">
        <v>74.594257178526846</v>
      </c>
      <c r="L10" s="127">
        <v>0.64221385600000003</v>
      </c>
      <c r="M10" s="127">
        <v>0.59153781100000002</v>
      </c>
      <c r="N10" s="127">
        <v>0.66398325800000002</v>
      </c>
      <c r="O10" s="128">
        <v>2041</v>
      </c>
      <c r="P10" s="128">
        <v>2308</v>
      </c>
      <c r="Q10" s="128">
        <v>1237</v>
      </c>
      <c r="R10" s="125"/>
    </row>
    <row r="11" spans="1:18" ht="37.5" thickBot="1">
      <c r="A11" s="108">
        <v>5</v>
      </c>
      <c r="B11" s="120" t="s">
        <v>178</v>
      </c>
      <c r="C11" s="121" t="s">
        <v>107</v>
      </c>
      <c r="D11" s="159">
        <v>18804</v>
      </c>
      <c r="E11" s="160">
        <v>19128</v>
      </c>
      <c r="F11" s="160">
        <v>19145</v>
      </c>
      <c r="G11" s="121">
        <v>30</v>
      </c>
      <c r="H11" s="121">
        <v>36</v>
      </c>
      <c r="I11" s="170">
        <v>50.608614232209739</v>
      </c>
      <c r="J11" s="127">
        <v>49.726903870162296</v>
      </c>
      <c r="K11" s="170">
        <v>59.644194756554306</v>
      </c>
      <c r="L11" s="127">
        <v>0.59529137700000001</v>
      </c>
      <c r="M11" s="161">
        <f>+H31/H60</f>
        <v>0.61488407386035782</v>
      </c>
      <c r="N11" s="127">
        <v>0.61678919899999995</v>
      </c>
      <c r="O11" s="128">
        <v>1177</v>
      </c>
      <c r="P11" s="128">
        <v>999</v>
      </c>
      <c r="Q11" s="128">
        <v>1042</v>
      </c>
      <c r="R11" s="125"/>
    </row>
    <row r="12" spans="1:18" ht="37.5" thickBot="1">
      <c r="A12" s="108">
        <v>6</v>
      </c>
      <c r="B12" s="129" t="s">
        <v>179</v>
      </c>
      <c r="C12" s="121" t="s">
        <v>107</v>
      </c>
      <c r="D12" s="159">
        <v>17817</v>
      </c>
      <c r="E12" s="160">
        <v>18127</v>
      </c>
      <c r="F12" s="160">
        <v>18078</v>
      </c>
      <c r="G12" s="121">
        <v>30</v>
      </c>
      <c r="H12" s="121">
        <v>28</v>
      </c>
      <c r="I12" s="170">
        <v>28.009630818619584</v>
      </c>
      <c r="J12" s="127">
        <v>42.696629213483149</v>
      </c>
      <c r="K12" s="170">
        <v>43.950642054574637</v>
      </c>
      <c r="L12" s="127">
        <v>0.55192113700000001</v>
      </c>
      <c r="M12" s="127">
        <v>0.52828530799999995</v>
      </c>
      <c r="N12" s="127">
        <v>0.58636281300000004</v>
      </c>
      <c r="O12" s="128">
        <v>623</v>
      </c>
      <c r="P12" s="128">
        <v>963</v>
      </c>
      <c r="Q12" s="128">
        <v>811</v>
      </c>
      <c r="R12" s="125"/>
    </row>
    <row r="13" spans="1:18" ht="37.5" thickBot="1">
      <c r="A13" s="108">
        <v>7</v>
      </c>
      <c r="B13" s="120" t="s">
        <v>180</v>
      </c>
      <c r="C13" s="121" t="s">
        <v>111</v>
      </c>
      <c r="D13" s="159">
        <v>49272</v>
      </c>
      <c r="E13" s="160">
        <v>51137</v>
      </c>
      <c r="F13" s="160">
        <v>51787</v>
      </c>
      <c r="G13" s="121">
        <v>60</v>
      </c>
      <c r="H13" s="121">
        <v>40</v>
      </c>
      <c r="I13" s="170">
        <v>139.46629213483146</v>
      </c>
      <c r="J13" s="127">
        <v>120.58988764044943</v>
      </c>
      <c r="K13" s="170">
        <v>101.51685393258427</v>
      </c>
      <c r="L13" s="130">
        <f>+G33/G62</f>
        <v>0.59705924467513882</v>
      </c>
      <c r="M13" s="130">
        <f>+H33/H62</f>
        <v>0.53506180030257189</v>
      </c>
      <c r="N13" s="127">
        <v>0.48423860000000002</v>
      </c>
      <c r="O13" s="128">
        <v>4528</v>
      </c>
      <c r="P13" s="128">
        <v>4777</v>
      </c>
      <c r="Q13" s="128">
        <v>3013</v>
      </c>
      <c r="R13" s="125"/>
    </row>
    <row r="14" spans="1:18" ht="37.5" thickBot="1">
      <c r="A14" s="108">
        <v>8</v>
      </c>
      <c r="B14" s="120" t="s">
        <v>181</v>
      </c>
      <c r="C14" s="121" t="s">
        <v>107</v>
      </c>
      <c r="D14" s="159">
        <v>21539</v>
      </c>
      <c r="E14" s="160">
        <v>22101</v>
      </c>
      <c r="F14" s="160">
        <v>22213</v>
      </c>
      <c r="G14" s="121">
        <v>30</v>
      </c>
      <c r="H14" s="121">
        <v>36</v>
      </c>
      <c r="I14" s="170">
        <v>73.236579275905115</v>
      </c>
      <c r="J14" s="127">
        <v>62.554619225967542</v>
      </c>
      <c r="K14" s="170">
        <v>61.493445692883896</v>
      </c>
      <c r="L14" s="127">
        <v>0.63430179200000003</v>
      </c>
      <c r="M14" s="127">
        <v>0.56819045099999999</v>
      </c>
      <c r="N14" s="127">
        <v>0.62675260499999996</v>
      </c>
      <c r="O14" s="128">
        <v>1545</v>
      </c>
      <c r="P14" s="128">
        <v>1358</v>
      </c>
      <c r="Q14" s="128">
        <v>1167</v>
      </c>
      <c r="R14" s="113"/>
    </row>
    <row r="15" spans="1:18" ht="37.5" thickBot="1">
      <c r="A15" s="108">
        <v>9</v>
      </c>
      <c r="B15" s="120" t="s">
        <v>182</v>
      </c>
      <c r="C15" s="121" t="s">
        <v>107</v>
      </c>
      <c r="D15" s="159">
        <v>27141</v>
      </c>
      <c r="E15" s="160">
        <v>27266</v>
      </c>
      <c r="F15" s="160">
        <v>26937</v>
      </c>
      <c r="G15" s="121">
        <v>30</v>
      </c>
      <c r="H15" s="121">
        <v>30</v>
      </c>
      <c r="I15" s="170">
        <v>88.941947565543074</v>
      </c>
      <c r="J15" s="127">
        <v>74.625468164794015</v>
      </c>
      <c r="K15" s="170">
        <v>65.102996254681642</v>
      </c>
      <c r="L15" s="127">
        <v>0.63178093099999999</v>
      </c>
      <c r="M15" s="127">
        <v>0.57660718899999996</v>
      </c>
      <c r="N15" s="127">
        <v>0.60531687499999998</v>
      </c>
      <c r="O15" s="128">
        <v>2026</v>
      </c>
      <c r="P15" s="128">
        <v>1774</v>
      </c>
      <c r="Q15" s="128">
        <v>1321</v>
      </c>
      <c r="R15" s="113"/>
    </row>
    <row r="16" spans="1:18" ht="37.5" thickBot="1">
      <c r="A16" s="108">
        <v>10</v>
      </c>
      <c r="B16" s="120" t="s">
        <v>183</v>
      </c>
      <c r="C16" s="121" t="s">
        <v>107</v>
      </c>
      <c r="D16" s="159">
        <v>20730</v>
      </c>
      <c r="E16" s="160">
        <v>21348</v>
      </c>
      <c r="F16" s="160">
        <v>21361</v>
      </c>
      <c r="G16" s="121">
        <v>30</v>
      </c>
      <c r="H16" s="121">
        <v>46</v>
      </c>
      <c r="I16" s="170">
        <v>61.987054225696141</v>
      </c>
      <c r="J16" s="127">
        <v>62.805324865657056</v>
      </c>
      <c r="K16" s="170">
        <v>59.501709819247679</v>
      </c>
      <c r="L16" s="127">
        <v>0.60106770099999995</v>
      </c>
      <c r="M16" s="127">
        <v>0.64600384499999997</v>
      </c>
      <c r="N16" s="127">
        <v>0.59119214099999995</v>
      </c>
      <c r="O16" s="128">
        <v>1640</v>
      </c>
      <c r="P16" s="128">
        <v>1646</v>
      </c>
      <c r="Q16" s="128">
        <v>1638</v>
      </c>
      <c r="R16" s="113"/>
    </row>
    <row r="17" spans="1:18" ht="37.5" thickBot="1">
      <c r="A17" s="108">
        <v>11</v>
      </c>
      <c r="B17" s="120" t="s">
        <v>184</v>
      </c>
      <c r="C17" s="121" t="s">
        <v>107</v>
      </c>
      <c r="D17" s="159">
        <v>22570</v>
      </c>
      <c r="E17" s="160">
        <v>22787</v>
      </c>
      <c r="F17" s="160">
        <v>23095</v>
      </c>
      <c r="G17" s="121">
        <v>60</v>
      </c>
      <c r="H17" s="121">
        <v>30</v>
      </c>
      <c r="I17" s="170">
        <v>80.880149812734089</v>
      </c>
      <c r="J17" s="127">
        <v>104.22284644194757</v>
      </c>
      <c r="K17" s="170">
        <v>64.522471910112358</v>
      </c>
      <c r="L17" s="127">
        <v>0.56157970099999999</v>
      </c>
      <c r="M17" s="127">
        <v>0.57579639900000001</v>
      </c>
      <c r="N17" s="127">
        <v>0.54623420099999997</v>
      </c>
      <c r="O17" s="128">
        <v>1467</v>
      </c>
      <c r="P17" s="128">
        <v>1605</v>
      </c>
      <c r="Q17" s="128">
        <v>1437</v>
      </c>
      <c r="R17" s="113"/>
    </row>
    <row r="18" spans="1:18" ht="37.5" thickBot="1">
      <c r="A18" s="108">
        <v>12</v>
      </c>
      <c r="B18" s="120" t="s">
        <v>185</v>
      </c>
      <c r="C18" s="121" t="s">
        <v>107</v>
      </c>
      <c r="D18" s="159">
        <v>40690</v>
      </c>
      <c r="E18" s="160">
        <v>41262</v>
      </c>
      <c r="F18" s="160">
        <v>41406</v>
      </c>
      <c r="G18" s="121">
        <v>60</v>
      </c>
      <c r="H18" s="121">
        <v>39</v>
      </c>
      <c r="I18" s="170">
        <v>80.992509363295881</v>
      </c>
      <c r="J18" s="127">
        <v>68.560933448573891</v>
      </c>
      <c r="K18" s="170">
        <v>73.523480265053294</v>
      </c>
      <c r="L18" s="127">
        <v>0.56304798199999995</v>
      </c>
      <c r="M18" s="127">
        <v>0.55237320999999995</v>
      </c>
      <c r="N18" s="127">
        <v>0.59026273799999995</v>
      </c>
      <c r="O18" s="128">
        <v>2407</v>
      </c>
      <c r="P18" s="128">
        <v>1966</v>
      </c>
      <c r="Q18" s="128">
        <v>1859</v>
      </c>
      <c r="R18" s="113"/>
    </row>
    <row r="19" spans="1:18" ht="37.5" thickBot="1">
      <c r="A19" s="108">
        <v>13</v>
      </c>
      <c r="B19" s="120" t="s">
        <v>186</v>
      </c>
      <c r="C19" s="121" t="s">
        <v>112</v>
      </c>
      <c r="D19" s="159">
        <v>11503</v>
      </c>
      <c r="E19" s="160">
        <v>11519</v>
      </c>
      <c r="F19" s="160">
        <v>11398</v>
      </c>
      <c r="G19" s="121">
        <v>10</v>
      </c>
      <c r="H19" s="121">
        <v>10</v>
      </c>
      <c r="I19" s="170">
        <v>79.775280898876403</v>
      </c>
      <c r="J19" s="127">
        <v>81.376404494382029</v>
      </c>
      <c r="K19" s="170">
        <v>69.719101123595507</v>
      </c>
      <c r="L19" s="127">
        <v>0.49744725200000001</v>
      </c>
      <c r="M19" s="127">
        <v>0.51486799100000002</v>
      </c>
      <c r="N19" s="127">
        <v>0.47499067699999997</v>
      </c>
      <c r="O19" s="128">
        <v>757</v>
      </c>
      <c r="P19" s="128">
        <v>638</v>
      </c>
      <c r="Q19" s="128">
        <v>480</v>
      </c>
      <c r="R19" s="113"/>
    </row>
    <row r="20" spans="1:18" ht="37.5" thickBot="1">
      <c r="A20" s="108">
        <v>14</v>
      </c>
      <c r="B20" s="129" t="s">
        <v>187</v>
      </c>
      <c r="C20" s="121" t="s">
        <v>107</v>
      </c>
      <c r="D20" s="159">
        <v>27385</v>
      </c>
      <c r="E20" s="160">
        <v>28333</v>
      </c>
      <c r="F20" s="160">
        <v>28763</v>
      </c>
      <c r="G20" s="121">
        <v>30</v>
      </c>
      <c r="H20" s="121">
        <v>31</v>
      </c>
      <c r="I20" s="170">
        <v>80.445813700616171</v>
      </c>
      <c r="J20" s="127">
        <v>85.248278361725269</v>
      </c>
      <c r="K20" s="170">
        <v>76.766944545125043</v>
      </c>
      <c r="L20" s="127">
        <v>0.60067684200000004</v>
      </c>
      <c r="M20" s="127">
        <v>0.61617469499999999</v>
      </c>
      <c r="N20" s="127">
        <v>0.557390371</v>
      </c>
      <c r="O20" s="128">
        <v>1737</v>
      </c>
      <c r="P20" s="128">
        <v>1466</v>
      </c>
      <c r="Q20" s="128">
        <v>1543</v>
      </c>
      <c r="R20" s="113"/>
    </row>
    <row r="21" spans="1:18" ht="37.5" thickBot="1">
      <c r="A21" s="108">
        <v>15</v>
      </c>
      <c r="B21" s="120" t="s">
        <v>188</v>
      </c>
      <c r="C21" s="121" t="s">
        <v>112</v>
      </c>
      <c r="D21" s="159">
        <v>14415</v>
      </c>
      <c r="E21" s="160">
        <v>14882</v>
      </c>
      <c r="F21" s="160">
        <v>14973</v>
      </c>
      <c r="G21" s="121">
        <v>10</v>
      </c>
      <c r="H21" s="121">
        <v>22</v>
      </c>
      <c r="I21" s="170">
        <v>41.636874361593463</v>
      </c>
      <c r="J21" s="127">
        <v>33.975995914198158</v>
      </c>
      <c r="K21" s="170">
        <v>45.914198161389173</v>
      </c>
      <c r="L21" s="127">
        <v>0.76056124000000003</v>
      </c>
      <c r="M21" s="127">
        <v>0.73967302599999996</v>
      </c>
      <c r="N21" s="127">
        <v>0.73823654900000002</v>
      </c>
      <c r="O21" s="128">
        <v>475</v>
      </c>
      <c r="P21" s="128">
        <v>444</v>
      </c>
      <c r="Q21" s="128">
        <v>557</v>
      </c>
      <c r="R21" s="113"/>
    </row>
    <row r="22" spans="1:18">
      <c r="A22" s="108">
        <v>16</v>
      </c>
      <c r="B22" s="131" t="s">
        <v>189</v>
      </c>
      <c r="C22" s="122" t="s">
        <v>112</v>
      </c>
      <c r="D22" s="162">
        <v>5837</v>
      </c>
      <c r="E22" s="163">
        <v>5941</v>
      </c>
      <c r="F22" s="163">
        <v>5938</v>
      </c>
      <c r="G22" s="122">
        <v>10</v>
      </c>
      <c r="H22" s="122">
        <v>14</v>
      </c>
      <c r="I22" s="170">
        <v>51.043338683788122</v>
      </c>
      <c r="J22" s="133">
        <v>83.647672552166938</v>
      </c>
      <c r="K22" s="170">
        <v>85.393258426966298</v>
      </c>
      <c r="L22" s="133">
        <v>0.62465495699999996</v>
      </c>
      <c r="M22" s="133">
        <v>0.534081955</v>
      </c>
      <c r="N22" s="133">
        <v>0.57229047200000005</v>
      </c>
      <c r="O22" s="134">
        <v>500</v>
      </c>
      <c r="P22" s="134">
        <v>644</v>
      </c>
      <c r="Q22" s="134">
        <v>704</v>
      </c>
      <c r="R22" s="113"/>
    </row>
    <row r="23" spans="1:18" s="135" customFormat="1" ht="37.5" thickBot="1">
      <c r="B23" s="136"/>
      <c r="D23" s="125"/>
      <c r="E23" s="125"/>
      <c r="F23" s="125"/>
    </row>
    <row r="24" spans="1:18">
      <c r="B24" s="153" t="s">
        <v>0</v>
      </c>
      <c r="C24" s="310" t="s">
        <v>190</v>
      </c>
      <c r="D24" s="316" t="s">
        <v>163</v>
      </c>
      <c r="E24" s="322"/>
      <c r="F24" s="318"/>
      <c r="G24" s="304" t="s">
        <v>191</v>
      </c>
      <c r="H24" s="305"/>
      <c r="I24" s="306"/>
      <c r="J24" s="113"/>
    </row>
    <row r="25" spans="1:18" ht="37.5" thickBot="1">
      <c r="B25" s="153" t="s">
        <v>164</v>
      </c>
      <c r="C25" s="311"/>
      <c r="D25" s="307" t="s">
        <v>192</v>
      </c>
      <c r="E25" s="308"/>
      <c r="F25" s="309"/>
      <c r="G25" s="307"/>
      <c r="H25" s="308"/>
      <c r="I25" s="309"/>
      <c r="J25" s="113"/>
    </row>
    <row r="26" spans="1:18" ht="48" customHeight="1" thickBot="1">
      <c r="B26" s="137"/>
      <c r="C26" s="311"/>
      <c r="D26" s="155" t="s">
        <v>169</v>
      </c>
      <c r="E26" s="155" t="s">
        <v>170</v>
      </c>
      <c r="F26" s="155" t="s">
        <v>193</v>
      </c>
      <c r="G26" s="155" t="s">
        <v>169</v>
      </c>
      <c r="H26" s="155" t="s">
        <v>170</v>
      </c>
      <c r="I26" s="155" t="s">
        <v>193</v>
      </c>
      <c r="J26" s="113"/>
    </row>
    <row r="27" spans="1:18">
      <c r="A27" s="108">
        <v>1</v>
      </c>
      <c r="B27" s="120" t="s">
        <v>174</v>
      </c>
      <c r="C27" s="123"/>
      <c r="D27" s="123"/>
      <c r="E27" s="123"/>
      <c r="F27" s="123"/>
      <c r="G27" s="123"/>
      <c r="H27" s="123"/>
      <c r="I27" s="123"/>
      <c r="J27" s="113"/>
    </row>
    <row r="28" spans="1:18">
      <c r="A28" s="108">
        <v>2</v>
      </c>
      <c r="B28" s="120" t="s">
        <v>175</v>
      </c>
      <c r="C28" s="123"/>
      <c r="D28" s="138">
        <v>1</v>
      </c>
      <c r="E28" s="138">
        <v>0.99990000000000001</v>
      </c>
      <c r="F28" s="138">
        <v>0.3377</v>
      </c>
      <c r="G28" s="139">
        <v>14472.2538</v>
      </c>
      <c r="H28" s="139">
        <v>13929.283600000001</v>
      </c>
      <c r="I28" s="139">
        <v>13670.521199999999</v>
      </c>
      <c r="J28" s="113"/>
    </row>
    <row r="29" spans="1:18">
      <c r="A29" s="108">
        <v>3</v>
      </c>
      <c r="B29" s="120" t="s">
        <v>176</v>
      </c>
      <c r="C29" s="123"/>
      <c r="D29" s="138">
        <v>0.50360000000000005</v>
      </c>
      <c r="E29" s="138">
        <v>0.49530000000000002</v>
      </c>
      <c r="F29" s="138">
        <v>0.68100000000000005</v>
      </c>
      <c r="G29" s="139">
        <v>1675.7082</v>
      </c>
      <c r="H29" s="139">
        <v>1767.5205000000001</v>
      </c>
      <c r="I29" s="139">
        <v>1622.1226999999999</v>
      </c>
      <c r="J29" s="113"/>
    </row>
    <row r="30" spans="1:18">
      <c r="A30" s="108">
        <v>4</v>
      </c>
      <c r="B30" s="120" t="s">
        <v>177</v>
      </c>
      <c r="C30" s="123"/>
      <c r="D30" s="138">
        <v>0.49099999999999999</v>
      </c>
      <c r="E30" s="138">
        <v>0.65390000000000004</v>
      </c>
      <c r="F30" s="138">
        <v>0.70760000000000001</v>
      </c>
      <c r="G30" s="139">
        <v>2243.2530000000002</v>
      </c>
      <c r="H30" s="139">
        <v>2232.4636999999998</v>
      </c>
      <c r="I30" s="139">
        <v>1626.095</v>
      </c>
      <c r="J30" s="113"/>
    </row>
    <row r="31" spans="1:18">
      <c r="A31" s="108">
        <v>5</v>
      </c>
      <c r="B31" s="120" t="s">
        <v>178</v>
      </c>
      <c r="C31" s="123"/>
      <c r="D31" s="138">
        <v>0.81140000000000001</v>
      </c>
      <c r="E31" s="138">
        <v>0.63070000000000004</v>
      </c>
      <c r="F31" s="138">
        <v>0.48630000000000001</v>
      </c>
      <c r="G31" s="140">
        <v>1145.9358999999999</v>
      </c>
      <c r="H31" s="141">
        <v>1065.5941</v>
      </c>
      <c r="I31" s="139">
        <v>1193.4871000000001</v>
      </c>
      <c r="J31" s="113"/>
    </row>
    <row r="32" spans="1:18">
      <c r="A32" s="108">
        <v>6</v>
      </c>
      <c r="B32" s="129" t="s">
        <v>179</v>
      </c>
      <c r="C32" s="142"/>
      <c r="D32" s="138">
        <v>0.77470000000000006</v>
      </c>
      <c r="E32" s="138">
        <v>0.69159999999999999</v>
      </c>
      <c r="F32" s="138">
        <v>0.51119999999999999</v>
      </c>
      <c r="G32" s="139">
        <v>514.39049999999997</v>
      </c>
      <c r="H32" s="139">
        <v>762.31569999999999</v>
      </c>
      <c r="I32" s="139">
        <v>867.23059999999998</v>
      </c>
      <c r="J32" s="113"/>
    </row>
    <row r="33" spans="1:10">
      <c r="A33" s="108">
        <v>7</v>
      </c>
      <c r="B33" s="120" t="s">
        <v>180</v>
      </c>
      <c r="C33" s="142"/>
      <c r="D33" s="138">
        <v>0.68359999999999999</v>
      </c>
      <c r="E33" s="138">
        <v>0.99750000000000005</v>
      </c>
      <c r="F33" s="138">
        <v>0.90569999999999995</v>
      </c>
      <c r="G33" s="164">
        <v>3335.7700000000004</v>
      </c>
      <c r="H33" s="141">
        <v>2829.4068000000002</v>
      </c>
      <c r="I33" s="139">
        <v>2157.7671999999998</v>
      </c>
      <c r="J33" s="113"/>
    </row>
    <row r="34" spans="1:10">
      <c r="A34" s="108">
        <v>8</v>
      </c>
      <c r="B34" s="120" t="s">
        <v>181</v>
      </c>
      <c r="C34" s="142"/>
      <c r="D34" s="138">
        <v>0.80530000000000002</v>
      </c>
      <c r="E34" s="138">
        <v>0.77780000000000005</v>
      </c>
      <c r="F34" s="138">
        <v>0.4602</v>
      </c>
      <c r="G34" s="139">
        <v>1592.7318</v>
      </c>
      <c r="H34" s="139">
        <v>1273.3148000000001</v>
      </c>
      <c r="I34" s="139">
        <v>1371.3347000000001</v>
      </c>
      <c r="J34" s="113"/>
    </row>
    <row r="35" spans="1:10">
      <c r="A35" s="108">
        <v>9</v>
      </c>
      <c r="B35" s="120" t="s">
        <v>182</v>
      </c>
      <c r="C35" s="142"/>
      <c r="D35" s="138">
        <v>0.54</v>
      </c>
      <c r="E35" s="138">
        <v>0.76139999999999997</v>
      </c>
      <c r="F35" s="138">
        <v>0.7147</v>
      </c>
      <c r="G35" s="139">
        <v>2090.5630999999998</v>
      </c>
      <c r="H35" s="139">
        <v>1612.1937</v>
      </c>
      <c r="I35" s="139">
        <v>1355.9097999999999</v>
      </c>
      <c r="J35" s="113"/>
    </row>
    <row r="36" spans="1:10">
      <c r="A36" s="108">
        <v>10</v>
      </c>
      <c r="B36" s="120" t="s">
        <v>183</v>
      </c>
      <c r="C36" s="142"/>
      <c r="D36" s="138">
        <v>0.45329999999999998</v>
      </c>
      <c r="E36" s="138">
        <v>0.42109999999999997</v>
      </c>
      <c r="F36" s="138">
        <v>0.67200000000000004</v>
      </c>
      <c r="G36" s="139">
        <v>1646.9255000000001</v>
      </c>
      <c r="H36" s="139">
        <v>1797.8287</v>
      </c>
      <c r="I36" s="139">
        <v>1639.9670000000001</v>
      </c>
      <c r="J36" s="113"/>
    </row>
    <row r="37" spans="1:10">
      <c r="A37" s="108">
        <v>11</v>
      </c>
      <c r="B37" s="120" t="s">
        <v>184</v>
      </c>
      <c r="C37" s="142"/>
      <c r="D37" s="138">
        <v>0.52049999999999996</v>
      </c>
      <c r="E37" s="138">
        <v>0.70630000000000004</v>
      </c>
      <c r="F37" s="138">
        <v>0.78600000000000003</v>
      </c>
      <c r="G37" s="139">
        <v>1314.0965000000001</v>
      </c>
      <c r="H37" s="139">
        <v>1438.9151999999999</v>
      </c>
      <c r="I37" s="139">
        <v>1237.7666999999999</v>
      </c>
      <c r="J37" s="113"/>
    </row>
    <row r="38" spans="1:10">
      <c r="A38" s="108">
        <v>12</v>
      </c>
      <c r="B38" s="120" t="s">
        <v>185</v>
      </c>
      <c r="C38" s="142"/>
      <c r="D38" s="138">
        <v>0.54220000000000002</v>
      </c>
      <c r="E38" s="138">
        <v>0.6361</v>
      </c>
      <c r="F38" s="138">
        <v>0.49390000000000001</v>
      </c>
      <c r="G38" s="139">
        <v>2120.4387000000002</v>
      </c>
      <c r="H38" s="139">
        <v>1767.0418999999999</v>
      </c>
      <c r="I38" s="139">
        <v>1892.9726000000001</v>
      </c>
      <c r="J38" s="113"/>
    </row>
    <row r="39" spans="1:10">
      <c r="A39" s="108">
        <v>13</v>
      </c>
      <c r="B39" s="120" t="s">
        <v>186</v>
      </c>
      <c r="C39" s="142"/>
      <c r="D39" s="138">
        <v>0.66439999999999999</v>
      </c>
      <c r="E39" s="138">
        <v>0.70199999999999996</v>
      </c>
      <c r="F39" s="138">
        <v>0.87670000000000003</v>
      </c>
      <c r="G39" s="139">
        <v>515.8528</v>
      </c>
      <c r="H39" s="139">
        <v>466.47039999999998</v>
      </c>
      <c r="I39" s="139">
        <v>315.86880000000002</v>
      </c>
      <c r="J39" s="113"/>
    </row>
    <row r="40" spans="1:10">
      <c r="A40" s="108">
        <v>14</v>
      </c>
      <c r="B40" s="129" t="s">
        <v>187</v>
      </c>
      <c r="C40" s="142"/>
      <c r="D40" s="138">
        <v>0.47510000000000002</v>
      </c>
      <c r="E40" s="138">
        <v>0.62480000000000002</v>
      </c>
      <c r="F40" s="138">
        <v>0.5292</v>
      </c>
      <c r="G40" s="139">
        <v>1711.9290000000001</v>
      </c>
      <c r="H40" s="139">
        <v>1614.3777</v>
      </c>
      <c r="I40" s="139">
        <v>1470.3958</v>
      </c>
      <c r="J40" s="113"/>
    </row>
    <row r="41" spans="1:10">
      <c r="A41" s="108">
        <v>15</v>
      </c>
      <c r="B41" s="120" t="s">
        <v>188</v>
      </c>
      <c r="C41" s="128"/>
      <c r="D41" s="138">
        <v>0.4783</v>
      </c>
      <c r="E41" s="138">
        <v>0.4667</v>
      </c>
      <c r="F41" s="138">
        <v>0.72570000000000001</v>
      </c>
      <c r="G41" s="139">
        <v>822.16669999999999</v>
      </c>
      <c r="H41" s="139">
        <v>721.18119999999999</v>
      </c>
      <c r="I41" s="139">
        <v>834.20730000000003</v>
      </c>
    </row>
    <row r="42" spans="1:10">
      <c r="A42" s="108">
        <v>16</v>
      </c>
      <c r="B42" s="120" t="s">
        <v>189</v>
      </c>
      <c r="C42" s="128"/>
      <c r="D42" s="138">
        <v>0.54869999999999997</v>
      </c>
      <c r="E42" s="138">
        <v>0.5827</v>
      </c>
      <c r="F42" s="138">
        <v>0.72</v>
      </c>
      <c r="G42" s="139">
        <v>510.34309999999999</v>
      </c>
      <c r="H42" s="139">
        <v>568.26319999999998</v>
      </c>
      <c r="I42" s="139">
        <v>690.75459999999998</v>
      </c>
    </row>
    <row r="43" spans="1:10">
      <c r="B43" s="143"/>
    </row>
    <row r="44" spans="1:10" ht="36.75" hidden="1" customHeight="1">
      <c r="B44" s="143"/>
    </row>
    <row r="45" spans="1:10" ht="36.75" hidden="1" customHeight="1">
      <c r="B45" s="143"/>
    </row>
    <row r="46" spans="1:10" ht="36.75" hidden="1" customHeight="1">
      <c r="B46" s="143"/>
    </row>
    <row r="47" spans="1:10" ht="36.75" hidden="1" customHeight="1">
      <c r="B47" s="143"/>
    </row>
    <row r="48" spans="1:10" ht="36.75" hidden="1" customHeight="1">
      <c r="B48" s="143"/>
    </row>
    <row r="49" spans="1:12">
      <c r="B49" s="143"/>
    </row>
    <row r="50" spans="1:12">
      <c r="B50" s="144" t="s">
        <v>194</v>
      </c>
    </row>
    <row r="51" spans="1:12" ht="37.5" thickBot="1">
      <c r="B51" s="143"/>
    </row>
    <row r="52" spans="1:12" ht="37.5" customHeight="1" thickBot="1">
      <c r="B52" s="152" t="s">
        <v>0</v>
      </c>
      <c r="C52" s="310" t="s">
        <v>190</v>
      </c>
      <c r="D52" s="304" t="s">
        <v>195</v>
      </c>
      <c r="E52" s="305"/>
      <c r="F52" s="306"/>
      <c r="G52" s="313" t="s">
        <v>155</v>
      </c>
      <c r="H52" s="314"/>
      <c r="I52" s="314"/>
      <c r="J52" s="314"/>
      <c r="K52" s="314"/>
      <c r="L52" s="315"/>
    </row>
    <row r="53" spans="1:12">
      <c r="B53" s="153" t="s">
        <v>164</v>
      </c>
      <c r="C53" s="311"/>
      <c r="D53" s="316" t="s">
        <v>196</v>
      </c>
      <c r="E53" s="317"/>
      <c r="F53" s="318"/>
      <c r="G53" s="304" t="s">
        <v>197</v>
      </c>
      <c r="H53" s="305"/>
      <c r="I53" s="306"/>
      <c r="J53" s="304" t="s">
        <v>197</v>
      </c>
      <c r="K53" s="305"/>
      <c r="L53" s="306"/>
    </row>
    <row r="54" spans="1:12" ht="37.5" customHeight="1" thickBot="1">
      <c r="B54" s="116"/>
      <c r="C54" s="311"/>
      <c r="D54" s="319"/>
      <c r="E54" s="320"/>
      <c r="F54" s="321"/>
      <c r="G54" s="307" t="s">
        <v>198</v>
      </c>
      <c r="H54" s="308"/>
      <c r="I54" s="309"/>
      <c r="J54" s="307" t="s">
        <v>199</v>
      </c>
      <c r="K54" s="308"/>
      <c r="L54" s="309"/>
    </row>
    <row r="55" spans="1:12" ht="101.25" customHeight="1" thickBot="1">
      <c r="B55" s="137"/>
      <c r="C55" s="311"/>
      <c r="D55" s="155" t="s">
        <v>169</v>
      </c>
      <c r="E55" s="155" t="s">
        <v>170</v>
      </c>
      <c r="F55" s="155" t="s">
        <v>193</v>
      </c>
      <c r="G55" s="155" t="s">
        <v>169</v>
      </c>
      <c r="H55" s="155" t="s">
        <v>170</v>
      </c>
      <c r="I55" s="155" t="s">
        <v>193</v>
      </c>
      <c r="J55" s="155" t="s">
        <v>169</v>
      </c>
      <c r="K55" s="155" t="s">
        <v>170</v>
      </c>
      <c r="L55" s="155" t="s">
        <v>200</v>
      </c>
    </row>
    <row r="56" spans="1:12">
      <c r="A56" s="108">
        <v>1</v>
      </c>
      <c r="B56" s="120" t="s">
        <v>174</v>
      </c>
      <c r="C56" s="142"/>
      <c r="D56" s="165">
        <v>390045</v>
      </c>
      <c r="E56" s="165">
        <v>322495</v>
      </c>
      <c r="F56" s="165">
        <v>281151</v>
      </c>
      <c r="G56" s="166">
        <v>31640</v>
      </c>
      <c r="H56" s="166">
        <v>24100</v>
      </c>
      <c r="I56" s="166">
        <v>19636</v>
      </c>
      <c r="J56" s="167">
        <v>162288</v>
      </c>
      <c r="K56" s="167">
        <v>119552</v>
      </c>
      <c r="L56" s="166">
        <v>96751</v>
      </c>
    </row>
    <row r="57" spans="1:12">
      <c r="A57" s="108">
        <v>2</v>
      </c>
      <c r="B57" s="120" t="s">
        <v>175</v>
      </c>
      <c r="C57" s="142"/>
      <c r="D57" s="165">
        <v>235460</v>
      </c>
      <c r="E57" s="165">
        <v>231102</v>
      </c>
      <c r="F57" s="165">
        <v>261103</v>
      </c>
      <c r="G57" s="166">
        <v>11535</v>
      </c>
      <c r="H57" s="166">
        <v>11501</v>
      </c>
      <c r="I57" s="166">
        <v>11265</v>
      </c>
      <c r="J57" s="167">
        <v>61999</v>
      </c>
      <c r="K57" s="167">
        <v>59875</v>
      </c>
      <c r="L57" s="166">
        <v>62312</v>
      </c>
    </row>
    <row r="58" spans="1:12">
      <c r="A58" s="108">
        <v>3</v>
      </c>
      <c r="B58" s="120" t="s">
        <v>176</v>
      </c>
      <c r="C58" s="142"/>
      <c r="D58" s="165">
        <v>121958</v>
      </c>
      <c r="E58" s="165">
        <v>128896</v>
      </c>
      <c r="F58" s="165">
        <v>123234</v>
      </c>
      <c r="G58" s="166">
        <v>2639</v>
      </c>
      <c r="H58" s="166">
        <v>2988</v>
      </c>
      <c r="I58" s="166">
        <v>2840</v>
      </c>
      <c r="J58" s="167">
        <v>8237</v>
      </c>
      <c r="K58" s="167">
        <v>9488</v>
      </c>
      <c r="L58" s="166">
        <v>8620</v>
      </c>
    </row>
    <row r="59" spans="1:12">
      <c r="A59" s="108">
        <v>4</v>
      </c>
      <c r="B59" s="120" t="s">
        <v>177</v>
      </c>
      <c r="C59" s="142"/>
      <c r="D59" s="165">
        <v>73461</v>
      </c>
      <c r="E59" s="165">
        <v>75602</v>
      </c>
      <c r="F59" s="165">
        <v>74689</v>
      </c>
      <c r="G59" s="166">
        <v>3493</v>
      </c>
      <c r="H59" s="166">
        <v>3774</v>
      </c>
      <c r="I59" s="166">
        <v>2449</v>
      </c>
      <c r="J59" s="167">
        <v>11841</v>
      </c>
      <c r="K59" s="167">
        <v>12825</v>
      </c>
      <c r="L59" s="166">
        <v>9560</v>
      </c>
    </row>
    <row r="60" spans="1:12">
      <c r="A60" s="108">
        <v>5</v>
      </c>
      <c r="B60" s="120" t="s">
        <v>178</v>
      </c>
      <c r="C60" s="142"/>
      <c r="D60" s="165">
        <v>63923</v>
      </c>
      <c r="E60" s="165">
        <v>60501</v>
      </c>
      <c r="F60" s="165">
        <v>67619</v>
      </c>
      <c r="G60" s="166">
        <v>1925</v>
      </c>
      <c r="H60" s="166">
        <v>1733</v>
      </c>
      <c r="I60" s="166">
        <v>1935</v>
      </c>
      <c r="J60" s="167">
        <v>6486</v>
      </c>
      <c r="K60" s="167">
        <v>6373</v>
      </c>
      <c r="L60" s="166">
        <v>7644</v>
      </c>
    </row>
    <row r="61" spans="1:12">
      <c r="A61" s="108">
        <v>6</v>
      </c>
      <c r="B61" s="129" t="s">
        <v>179</v>
      </c>
      <c r="C61" s="128"/>
      <c r="D61" s="167">
        <v>57310</v>
      </c>
      <c r="E61" s="167">
        <v>62589</v>
      </c>
      <c r="F61" s="167">
        <v>64014</v>
      </c>
      <c r="G61" s="166">
        <v>950</v>
      </c>
      <c r="H61" s="166">
        <v>1443</v>
      </c>
      <c r="I61" s="166">
        <v>1479</v>
      </c>
      <c r="J61" s="167">
        <v>2792</v>
      </c>
      <c r="K61" s="167">
        <v>4256</v>
      </c>
      <c r="L61" s="166">
        <v>4381</v>
      </c>
    </row>
    <row r="62" spans="1:12">
      <c r="A62" s="108">
        <v>7</v>
      </c>
      <c r="B62" s="120" t="s">
        <v>180</v>
      </c>
      <c r="C62" s="128"/>
      <c r="D62" s="167">
        <v>153556</v>
      </c>
      <c r="E62" s="167">
        <v>138570</v>
      </c>
      <c r="F62" s="167">
        <v>146757</v>
      </c>
      <c r="G62" s="166">
        <v>5587</v>
      </c>
      <c r="H62" s="166">
        <v>5288</v>
      </c>
      <c r="I62" s="166">
        <v>4456</v>
      </c>
      <c r="J62" s="167">
        <v>19860</v>
      </c>
      <c r="K62" s="167">
        <v>17172</v>
      </c>
      <c r="L62" s="166">
        <v>14456</v>
      </c>
    </row>
    <row r="63" spans="1:12">
      <c r="A63" s="108">
        <v>8</v>
      </c>
      <c r="B63" s="120" t="s">
        <v>181</v>
      </c>
      <c r="C63" s="128"/>
      <c r="D63" s="167">
        <v>79590</v>
      </c>
      <c r="E63" s="167">
        <v>77138</v>
      </c>
      <c r="F63" s="167">
        <v>81053</v>
      </c>
      <c r="G63" s="166">
        <v>2511</v>
      </c>
      <c r="H63" s="166">
        <v>2241</v>
      </c>
      <c r="I63" s="166">
        <v>2188</v>
      </c>
      <c r="J63" s="167">
        <v>9386</v>
      </c>
      <c r="K63" s="167">
        <v>8017</v>
      </c>
      <c r="L63" s="166">
        <v>7881</v>
      </c>
    </row>
    <row r="64" spans="1:12">
      <c r="A64" s="108">
        <v>9</v>
      </c>
      <c r="B64" s="120" t="s">
        <v>182</v>
      </c>
      <c r="C64" s="128"/>
      <c r="D64" s="167">
        <v>87935</v>
      </c>
      <c r="E64" s="167">
        <v>85301</v>
      </c>
      <c r="F64" s="167">
        <v>81466</v>
      </c>
      <c r="G64" s="166">
        <v>3309</v>
      </c>
      <c r="H64" s="166">
        <v>2796</v>
      </c>
      <c r="I64" s="166">
        <v>2240</v>
      </c>
      <c r="J64" s="167">
        <v>9499</v>
      </c>
      <c r="K64" s="167">
        <v>7970</v>
      </c>
      <c r="L64" s="166">
        <v>6953</v>
      </c>
    </row>
    <row r="65" spans="1:12">
      <c r="A65" s="108">
        <v>10</v>
      </c>
      <c r="B65" s="120" t="s">
        <v>183</v>
      </c>
      <c r="C65" s="128"/>
      <c r="D65" s="167">
        <v>93265</v>
      </c>
      <c r="E65" s="167">
        <v>94172</v>
      </c>
      <c r="F65" s="167">
        <v>92572</v>
      </c>
      <c r="G65" s="166">
        <v>2740</v>
      </c>
      <c r="H65" s="166">
        <v>2783</v>
      </c>
      <c r="I65" s="166">
        <v>2774</v>
      </c>
      <c r="J65" s="167">
        <v>10151</v>
      </c>
      <c r="K65" s="167">
        <v>10285</v>
      </c>
      <c r="L65" s="166">
        <v>9744</v>
      </c>
    </row>
    <row r="66" spans="1:12">
      <c r="A66" s="108">
        <v>11</v>
      </c>
      <c r="B66" s="120" t="s">
        <v>184</v>
      </c>
      <c r="C66" s="128"/>
      <c r="D66" s="167">
        <v>75822</v>
      </c>
      <c r="E66" s="167">
        <v>80773</v>
      </c>
      <c r="F66" s="167">
        <v>77904</v>
      </c>
      <c r="G66" s="166">
        <v>2340</v>
      </c>
      <c r="H66" s="166">
        <v>2499</v>
      </c>
      <c r="I66" s="166">
        <v>2266</v>
      </c>
      <c r="J66" s="167">
        <v>8638</v>
      </c>
      <c r="K66" s="167">
        <v>11131</v>
      </c>
      <c r="L66" s="166">
        <v>6891</v>
      </c>
    </row>
    <row r="67" spans="1:12">
      <c r="A67" s="108">
        <v>12</v>
      </c>
      <c r="B67" s="120" t="s">
        <v>185</v>
      </c>
      <c r="C67" s="128"/>
      <c r="D67" s="167">
        <v>104042</v>
      </c>
      <c r="E67" s="167">
        <v>95092</v>
      </c>
      <c r="F67" s="167">
        <v>104950</v>
      </c>
      <c r="G67" s="166">
        <v>3766</v>
      </c>
      <c r="H67" s="166">
        <v>3199</v>
      </c>
      <c r="I67" s="166">
        <v>3207</v>
      </c>
      <c r="J67" s="167">
        <v>11245</v>
      </c>
      <c r="K67" s="167">
        <v>9519</v>
      </c>
      <c r="L67" s="166">
        <v>10208</v>
      </c>
    </row>
    <row r="68" spans="1:12">
      <c r="A68" s="108">
        <v>13</v>
      </c>
      <c r="B68" s="120" t="s">
        <v>186</v>
      </c>
      <c r="C68" s="128"/>
      <c r="D68" s="167">
        <v>29266</v>
      </c>
      <c r="E68" s="167">
        <v>31616</v>
      </c>
      <c r="F68" s="167">
        <v>31933</v>
      </c>
      <c r="G68" s="166">
        <v>1037</v>
      </c>
      <c r="H68" s="166">
        <v>906</v>
      </c>
      <c r="I68" s="166">
        <v>665</v>
      </c>
      <c r="J68" s="167">
        <v>2840</v>
      </c>
      <c r="K68" s="167">
        <v>2897</v>
      </c>
      <c r="L68" s="166">
        <v>2482</v>
      </c>
    </row>
    <row r="69" spans="1:12">
      <c r="A69" s="108">
        <v>14</v>
      </c>
      <c r="B69" s="129" t="s">
        <v>187</v>
      </c>
      <c r="C69" s="128"/>
      <c r="D69" s="167">
        <v>112188</v>
      </c>
      <c r="E69" s="167">
        <v>122170</v>
      </c>
      <c r="F69" s="167">
        <v>154562</v>
      </c>
      <c r="G69" s="166">
        <v>2850</v>
      </c>
      <c r="H69" s="166">
        <v>2620</v>
      </c>
      <c r="I69" s="166">
        <v>2638</v>
      </c>
      <c r="J69" s="167">
        <v>8878</v>
      </c>
      <c r="K69" s="167">
        <v>9408</v>
      </c>
      <c r="L69" s="166">
        <v>8472</v>
      </c>
    </row>
    <row r="70" spans="1:12">
      <c r="A70" s="108">
        <v>15</v>
      </c>
      <c r="B70" s="120" t="s">
        <v>188</v>
      </c>
      <c r="C70" s="128"/>
      <c r="D70" s="167">
        <v>52397</v>
      </c>
      <c r="E70" s="167">
        <v>44602</v>
      </c>
      <c r="F70" s="167">
        <v>50229</v>
      </c>
      <c r="G70" s="166">
        <v>1081</v>
      </c>
      <c r="H70" s="166">
        <v>975</v>
      </c>
      <c r="I70" s="166">
        <v>1130</v>
      </c>
      <c r="J70" s="167">
        <v>3261</v>
      </c>
      <c r="K70" s="167">
        <v>2661</v>
      </c>
      <c r="L70" s="166">
        <v>3596</v>
      </c>
    </row>
    <row r="71" spans="1:12">
      <c r="A71" s="108">
        <v>16</v>
      </c>
      <c r="B71" s="120" t="s">
        <v>189</v>
      </c>
      <c r="C71" s="128"/>
      <c r="D71" s="167">
        <v>38018</v>
      </c>
      <c r="E71" s="167">
        <v>36337</v>
      </c>
      <c r="F71" s="167">
        <v>40511</v>
      </c>
      <c r="G71" s="166">
        <v>845</v>
      </c>
      <c r="H71" s="166">
        <v>1064</v>
      </c>
      <c r="I71" s="166">
        <v>1207</v>
      </c>
      <c r="J71" s="167">
        <v>2544</v>
      </c>
      <c r="K71" s="167">
        <v>4169</v>
      </c>
      <c r="L71" s="166">
        <v>4256</v>
      </c>
    </row>
    <row r="72" spans="1:12">
      <c r="A72" s="145" t="s">
        <v>104</v>
      </c>
      <c r="J72" s="168"/>
      <c r="K72" s="168"/>
      <c r="L72" s="169"/>
    </row>
    <row r="73" spans="1:12">
      <c r="A73" s="146" t="s">
        <v>201</v>
      </c>
    </row>
    <row r="74" spans="1:12">
      <c r="B74" s="147"/>
      <c r="C74" s="135"/>
      <c r="D74" s="135"/>
      <c r="E74" s="135"/>
      <c r="F74" s="135"/>
      <c r="G74" s="169"/>
      <c r="H74" s="169"/>
      <c r="I74" s="169"/>
    </row>
    <row r="75" spans="1:12">
      <c r="B75" s="148" t="s">
        <v>202</v>
      </c>
    </row>
    <row r="76" spans="1:12">
      <c r="B76" s="143" t="s">
        <v>203</v>
      </c>
    </row>
    <row r="77" spans="1:12">
      <c r="B77" s="143" t="s">
        <v>203</v>
      </c>
    </row>
    <row r="78" spans="1:12">
      <c r="B78" s="148" t="s">
        <v>204</v>
      </c>
    </row>
    <row r="79" spans="1:12">
      <c r="B79" s="143" t="s">
        <v>203</v>
      </c>
    </row>
    <row r="80" spans="1:12">
      <c r="B80" s="143" t="s">
        <v>203</v>
      </c>
    </row>
    <row r="81" spans="2:2">
      <c r="B81" s="143" t="s">
        <v>203</v>
      </c>
    </row>
    <row r="82" spans="2:2">
      <c r="B82" s="143"/>
    </row>
    <row r="83" spans="2:2">
      <c r="B83" s="143"/>
    </row>
  </sheetData>
  <mergeCells count="31">
    <mergeCell ref="R5:R6"/>
    <mergeCell ref="C52:C55"/>
    <mergeCell ref="D52:F52"/>
    <mergeCell ref="G52:L52"/>
    <mergeCell ref="D53:F53"/>
    <mergeCell ref="G53:I53"/>
    <mergeCell ref="J53:L53"/>
    <mergeCell ref="D54:F54"/>
    <mergeCell ref="G54:I54"/>
    <mergeCell ref="J54:L54"/>
    <mergeCell ref="C24:C26"/>
    <mergeCell ref="D24:F24"/>
    <mergeCell ref="G24:I25"/>
    <mergeCell ref="D25:F25"/>
    <mergeCell ref="D5:D6"/>
    <mergeCell ref="E5:E6"/>
    <mergeCell ref="O3:Q3"/>
    <mergeCell ref="I4:K4"/>
    <mergeCell ref="O4:Q4"/>
    <mergeCell ref="J5:J6"/>
    <mergeCell ref="O5:O6"/>
    <mergeCell ref="P5:P6"/>
    <mergeCell ref="D3:F4"/>
    <mergeCell ref="G3:H4"/>
    <mergeCell ref="I3:K3"/>
    <mergeCell ref="L3:N4"/>
    <mergeCell ref="L5:L6"/>
    <mergeCell ref="M5:M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146"/>
  <sheetViews>
    <sheetView workbookViewId="0">
      <pane xSplit="2" ySplit="1" topLeftCell="G41" activePane="bottomRight" state="frozen"/>
      <selection pane="topRight" activeCell="C1" sqref="C1"/>
      <selection pane="bottomLeft" activeCell="A2" sqref="A2"/>
      <selection pane="bottomRight" activeCell="A60" sqref="A60:XFD60"/>
    </sheetView>
  </sheetViews>
  <sheetFormatPr defaultColWidth="9.140625" defaultRowHeight="14.25"/>
  <cols>
    <col min="1" max="1" width="15.5703125" style="86" customWidth="1"/>
    <col min="2" max="2" width="17.28515625" style="86" customWidth="1"/>
    <col min="3" max="3" width="10.140625" style="86" bestFit="1" customWidth="1"/>
    <col min="4" max="9" width="9.28515625" style="86" bestFit="1" customWidth="1"/>
    <col min="10" max="14" width="8.42578125" style="86" bestFit="1" customWidth="1"/>
    <col min="15" max="15" width="13.7109375" style="86" bestFit="1" customWidth="1"/>
    <col min="16" max="16" width="8.7109375" style="94" customWidth="1"/>
    <col min="17" max="17" width="9.140625" style="91"/>
    <col min="18" max="16384" width="9.140625" style="86"/>
  </cols>
  <sheetData>
    <row r="1" spans="1:21" s="83" customFormat="1" ht="19.5">
      <c r="B1" s="83" t="s">
        <v>205</v>
      </c>
      <c r="P1" s="84"/>
      <c r="Q1" s="85"/>
      <c r="S1" s="83" t="s">
        <v>214</v>
      </c>
    </row>
    <row r="2" spans="1:21">
      <c r="B2" s="87" t="s">
        <v>24</v>
      </c>
      <c r="C2" s="88">
        <v>20363</v>
      </c>
      <c r="D2" s="88">
        <v>20394</v>
      </c>
      <c r="E2" s="88">
        <v>20424</v>
      </c>
      <c r="F2" s="88">
        <v>20455</v>
      </c>
      <c r="G2" s="88">
        <v>20486</v>
      </c>
      <c r="H2" s="88">
        <v>20515</v>
      </c>
      <c r="I2" s="88">
        <v>20546</v>
      </c>
      <c r="J2" s="88">
        <v>20576</v>
      </c>
      <c r="K2" s="88">
        <v>20607</v>
      </c>
      <c r="L2" s="88">
        <v>20637</v>
      </c>
      <c r="M2" s="88">
        <v>20668</v>
      </c>
      <c r="N2" s="88">
        <v>20699</v>
      </c>
      <c r="O2" s="89" t="s">
        <v>63</v>
      </c>
      <c r="P2" s="90" t="s">
        <v>23</v>
      </c>
      <c r="S2" s="149" t="s">
        <v>23</v>
      </c>
      <c r="T2" s="150" t="s">
        <v>215</v>
      </c>
      <c r="U2" s="151" t="s">
        <v>216</v>
      </c>
    </row>
    <row r="3" spans="1:21">
      <c r="A3" s="86" t="s">
        <v>22</v>
      </c>
      <c r="B3" s="87" t="s">
        <v>206</v>
      </c>
      <c r="C3" s="87">
        <v>1.3372999999999999</v>
      </c>
      <c r="D3" s="87">
        <v>1.4599</v>
      </c>
      <c r="E3" s="87">
        <v>1.4388000000000001</v>
      </c>
      <c r="F3" s="87">
        <v>1.4719</v>
      </c>
      <c r="G3" s="87">
        <v>1.5006999999999999</v>
      </c>
      <c r="H3" s="87">
        <v>1.5276000000000001</v>
      </c>
      <c r="I3" s="87">
        <v>1.4046000000000001</v>
      </c>
      <c r="J3" s="87">
        <v>1.5508999999999999</v>
      </c>
      <c r="K3" s="87">
        <v>1.3704000000000001</v>
      </c>
      <c r="L3" s="87">
        <v>1.5172000000000001</v>
      </c>
      <c r="M3" s="87">
        <v>1.3938999999999999</v>
      </c>
      <c r="N3" s="87">
        <v>1.4462999999999999</v>
      </c>
      <c r="O3" s="92">
        <v>17.419500000000003</v>
      </c>
      <c r="P3" s="90">
        <v>1.4510123790417748</v>
      </c>
      <c r="Q3" s="93" t="s">
        <v>206</v>
      </c>
    </row>
    <row r="4" spans="1:21">
      <c r="B4" s="87" t="s">
        <v>207</v>
      </c>
      <c r="C4" s="87">
        <v>3962.4198999999999</v>
      </c>
      <c r="D4" s="87">
        <v>4315.4643999999998</v>
      </c>
      <c r="E4" s="87">
        <v>3968.2104000000004</v>
      </c>
      <c r="F4" s="87">
        <v>4033.0059999999999</v>
      </c>
      <c r="G4" s="87">
        <v>3816.2800999999999</v>
      </c>
      <c r="H4" s="87">
        <v>4187.1516000000001</v>
      </c>
      <c r="I4" s="87">
        <v>3812.0844000000002</v>
      </c>
      <c r="J4" s="87">
        <v>4385.9452000000001</v>
      </c>
      <c r="K4" s="87">
        <v>3678.1536000000001</v>
      </c>
      <c r="L4" s="87">
        <v>4504.5668000000005</v>
      </c>
      <c r="M4" s="87">
        <v>4191.4573</v>
      </c>
      <c r="N4" s="87">
        <v>4328.7758999999996</v>
      </c>
      <c r="O4" s="92">
        <v>49183.515599999999</v>
      </c>
    </row>
    <row r="5" spans="1:21" ht="24" customHeight="1">
      <c r="B5" s="87" t="s">
        <v>208</v>
      </c>
      <c r="C5" s="87">
        <v>1.3344</v>
      </c>
      <c r="D5" s="87">
        <v>1.4575</v>
      </c>
      <c r="E5" s="87">
        <v>1.4341999999999999</v>
      </c>
      <c r="F5" s="87">
        <v>1.4698</v>
      </c>
      <c r="G5" s="87">
        <v>1.4974000000000001</v>
      </c>
      <c r="H5" s="87">
        <v>1.5237000000000001</v>
      </c>
      <c r="I5" s="87">
        <v>1.4011</v>
      </c>
      <c r="J5" s="87">
        <v>1.5483</v>
      </c>
      <c r="K5" s="87">
        <v>1.3688</v>
      </c>
      <c r="L5" s="87">
        <v>1.5145</v>
      </c>
      <c r="M5" s="87">
        <v>1.3924000000000001</v>
      </c>
      <c r="N5" s="87">
        <v>1.4444999999999999</v>
      </c>
      <c r="O5" s="92">
        <v>17.386600000000001</v>
      </c>
      <c r="P5" s="90">
        <v>1.4482902259853669</v>
      </c>
      <c r="Q5" s="93" t="s">
        <v>208</v>
      </c>
      <c r="S5" s="127"/>
    </row>
    <row r="6" spans="1:21">
      <c r="B6" s="87" t="s">
        <v>209</v>
      </c>
      <c r="C6" s="87">
        <v>3953.8272000000002</v>
      </c>
      <c r="D6" s="87">
        <v>4308.37</v>
      </c>
      <c r="E6" s="87">
        <v>3955.5236</v>
      </c>
      <c r="F6" s="87">
        <v>4027.252</v>
      </c>
      <c r="G6" s="87">
        <v>3807.8882000000003</v>
      </c>
      <c r="H6" s="87">
        <v>4176.4616999999998</v>
      </c>
      <c r="I6" s="87">
        <v>3802.5853999999999</v>
      </c>
      <c r="J6" s="87">
        <v>4378.5924000000005</v>
      </c>
      <c r="K6" s="87">
        <v>3673.8591999999999</v>
      </c>
      <c r="L6" s="87">
        <v>4496.5505000000003</v>
      </c>
      <c r="M6" s="87">
        <v>4186.9468000000006</v>
      </c>
      <c r="N6" s="87">
        <v>4323.3885</v>
      </c>
      <c r="O6" s="92">
        <v>49091.245499999997</v>
      </c>
    </row>
    <row r="7" spans="1:21">
      <c r="B7" s="87" t="s">
        <v>210</v>
      </c>
      <c r="C7" s="95">
        <v>25899</v>
      </c>
      <c r="D7" s="95">
        <v>33581</v>
      </c>
      <c r="E7" s="95">
        <v>30317</v>
      </c>
      <c r="F7" s="95">
        <v>36586</v>
      </c>
      <c r="G7" s="95">
        <v>31872</v>
      </c>
      <c r="H7" s="95">
        <v>34506</v>
      </c>
      <c r="I7" s="95">
        <v>32231</v>
      </c>
      <c r="J7" s="95">
        <v>35057</v>
      </c>
      <c r="K7" s="95">
        <v>33776</v>
      </c>
      <c r="L7" s="95">
        <v>37473</v>
      </c>
      <c r="M7" s="95">
        <v>37750</v>
      </c>
      <c r="N7" s="95">
        <v>3765</v>
      </c>
      <c r="O7" s="96">
        <v>372813</v>
      </c>
    </row>
    <row r="8" spans="1:21">
      <c r="B8" s="87" t="s">
        <v>211</v>
      </c>
      <c r="C8" s="95">
        <v>2963</v>
      </c>
      <c r="D8" s="95">
        <v>2956</v>
      </c>
      <c r="E8" s="95">
        <v>2758</v>
      </c>
      <c r="F8" s="95">
        <v>2740</v>
      </c>
      <c r="G8" s="95">
        <v>2543</v>
      </c>
      <c r="H8" s="95">
        <v>2741</v>
      </c>
      <c r="I8" s="95">
        <v>2714</v>
      </c>
      <c r="J8" s="95">
        <v>2828</v>
      </c>
      <c r="K8" s="95">
        <v>2684</v>
      </c>
      <c r="L8" s="95">
        <v>2969</v>
      </c>
      <c r="M8" s="95">
        <v>3007</v>
      </c>
      <c r="N8" s="95">
        <v>2993</v>
      </c>
      <c r="O8" s="96">
        <v>33896</v>
      </c>
    </row>
    <row r="9" spans="1:21">
      <c r="B9" s="97" t="s">
        <v>212</v>
      </c>
      <c r="C9" s="98">
        <v>6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8">
        <v>6</v>
      </c>
    </row>
    <row r="10" spans="1:21">
      <c r="B10" s="99" t="s">
        <v>91</v>
      </c>
      <c r="C10" s="100">
        <v>82.94</v>
      </c>
      <c r="D10" s="100">
        <v>96.63</v>
      </c>
      <c r="E10" s="100">
        <v>96.63</v>
      </c>
      <c r="F10" s="100">
        <v>77.23</v>
      </c>
      <c r="G10" s="100">
        <v>84.74</v>
      </c>
      <c r="H10" s="100">
        <v>83.93</v>
      </c>
      <c r="I10" s="100">
        <v>80.84</v>
      </c>
      <c r="J10" s="100">
        <v>92.33</v>
      </c>
      <c r="K10" s="100">
        <v>79.66</v>
      </c>
      <c r="L10" s="100">
        <v>92.81</v>
      </c>
      <c r="M10" s="100">
        <v>39.57</v>
      </c>
      <c r="N10" s="100">
        <v>94.84</v>
      </c>
      <c r="O10" s="100">
        <v>1002.1500000000001</v>
      </c>
      <c r="P10" s="101"/>
      <c r="Q10" s="99" t="s">
        <v>91</v>
      </c>
    </row>
    <row r="11" spans="1:21">
      <c r="B11" s="102" t="s">
        <v>213</v>
      </c>
      <c r="C11" s="103">
        <v>5.13</v>
      </c>
      <c r="D11" s="103">
        <v>5.15</v>
      </c>
      <c r="E11" s="103">
        <v>5.15</v>
      </c>
      <c r="F11" s="103">
        <v>4.71</v>
      </c>
      <c r="G11" s="103">
        <v>4.4400000000000004</v>
      </c>
      <c r="H11" s="103">
        <v>4.7699999999999996</v>
      </c>
      <c r="I11" s="103">
        <v>4.71</v>
      </c>
      <c r="J11" s="103">
        <v>4.8499999999999996</v>
      </c>
      <c r="K11" s="103">
        <v>4.6500000000000004</v>
      </c>
      <c r="L11" s="103">
        <v>5.25</v>
      </c>
      <c r="M11" s="103">
        <v>5.12</v>
      </c>
      <c r="N11" s="103">
        <v>4.9800000000000004</v>
      </c>
      <c r="O11" s="103">
        <v>58.91</v>
      </c>
      <c r="P11" s="104"/>
      <c r="Q11" s="102" t="s">
        <v>213</v>
      </c>
    </row>
    <row r="12" spans="1:21">
      <c r="A12" s="105" t="s">
        <v>40</v>
      </c>
      <c r="B12" s="87" t="s">
        <v>206</v>
      </c>
      <c r="C12" s="87">
        <v>1.2168000000000001</v>
      </c>
      <c r="D12" s="87">
        <v>1.1850000000000001</v>
      </c>
      <c r="E12" s="87">
        <v>1.17</v>
      </c>
      <c r="F12" s="87">
        <v>1.2941</v>
      </c>
      <c r="G12" s="87">
        <v>1.2232000000000001</v>
      </c>
      <c r="H12" s="87">
        <v>1.2345999999999999</v>
      </c>
      <c r="I12" s="87">
        <v>1.1617</v>
      </c>
      <c r="J12" s="87">
        <v>1.2810999999999999</v>
      </c>
      <c r="K12" s="87">
        <v>1.2263999999999999</v>
      </c>
      <c r="L12" s="87">
        <v>1.2091000000000001</v>
      </c>
      <c r="M12" s="87">
        <v>1.1707000000000001</v>
      </c>
      <c r="N12" s="87">
        <v>0.97209999999999996</v>
      </c>
      <c r="O12" s="92">
        <v>14.344799999999999</v>
      </c>
      <c r="P12" s="90">
        <v>1.1962773734610124</v>
      </c>
      <c r="Q12" s="93" t="s">
        <v>206</v>
      </c>
    </row>
    <row r="13" spans="1:21">
      <c r="B13" s="87" t="s">
        <v>207</v>
      </c>
      <c r="C13" s="87">
        <v>1187.5968</v>
      </c>
      <c r="D13" s="87">
        <v>1098.4950000000001</v>
      </c>
      <c r="E13" s="87">
        <v>1098.6299999999999</v>
      </c>
      <c r="F13" s="87">
        <v>1208.6894</v>
      </c>
      <c r="G13" s="87">
        <v>1056.8448000000001</v>
      </c>
      <c r="H13" s="87">
        <v>1118.5475999999999</v>
      </c>
      <c r="I13" s="87">
        <v>1042.0448999999999</v>
      </c>
      <c r="J13" s="87">
        <v>1147.8655999999999</v>
      </c>
      <c r="K13" s="87">
        <v>1019.1383999999999</v>
      </c>
      <c r="L13" s="87">
        <v>1122.0448000000001</v>
      </c>
      <c r="M13" s="87">
        <v>1192.9433000000001</v>
      </c>
      <c r="N13" s="87">
        <v>824.34079999999994</v>
      </c>
      <c r="O13" s="92">
        <v>13117.181399999999</v>
      </c>
    </row>
    <row r="14" spans="1:21" ht="36.75">
      <c r="B14" s="87" t="s">
        <v>208</v>
      </c>
      <c r="C14" s="87">
        <v>1.2146999999999999</v>
      </c>
      <c r="D14" s="87">
        <v>1.1853</v>
      </c>
      <c r="E14" s="87">
        <v>1.1687000000000001</v>
      </c>
      <c r="F14" s="87">
        <v>1.2977000000000001</v>
      </c>
      <c r="G14" s="87">
        <v>1.2235</v>
      </c>
      <c r="H14" s="87">
        <v>1.2364999999999999</v>
      </c>
      <c r="I14" s="87">
        <v>1.1617</v>
      </c>
      <c r="J14" s="87">
        <v>1.282</v>
      </c>
      <c r="K14" s="87">
        <v>1.2258</v>
      </c>
      <c r="L14" s="87">
        <v>1.2096</v>
      </c>
      <c r="M14" s="87">
        <v>1.1718</v>
      </c>
      <c r="N14" s="87">
        <v>0.9728</v>
      </c>
      <c r="O14" s="92">
        <v>14.350099999999998</v>
      </c>
      <c r="P14" s="90">
        <v>1.1967185134518925</v>
      </c>
      <c r="Q14" s="93" t="s">
        <v>208</v>
      </c>
      <c r="S14" s="127">
        <v>1.21</v>
      </c>
      <c r="T14" s="52">
        <f>+ok!K8</f>
        <v>86.650350428301252</v>
      </c>
      <c r="U14" s="52">
        <v>54.564356435643568</v>
      </c>
    </row>
    <row r="15" spans="1:21">
      <c r="B15" s="87" t="s">
        <v>209</v>
      </c>
      <c r="C15" s="87">
        <v>1185.5472</v>
      </c>
      <c r="D15" s="87">
        <v>1098.7731000000001</v>
      </c>
      <c r="E15" s="87">
        <v>1097.4093</v>
      </c>
      <c r="F15" s="87">
        <v>1212.0518</v>
      </c>
      <c r="G15" s="87">
        <v>1057.104</v>
      </c>
      <c r="H15" s="87">
        <v>1120.269</v>
      </c>
      <c r="I15" s="87">
        <v>1042.0448999999999</v>
      </c>
      <c r="J15" s="87">
        <v>1148.672</v>
      </c>
      <c r="K15" s="87">
        <v>1018.6398</v>
      </c>
      <c r="L15" s="87">
        <v>1122.5088000000001</v>
      </c>
      <c r="M15" s="87">
        <v>1194.0642</v>
      </c>
      <c r="N15" s="87">
        <v>824.93439999999998</v>
      </c>
      <c r="O15" s="92">
        <v>13122.018500000002</v>
      </c>
    </row>
    <row r="16" spans="1:21">
      <c r="B16" s="87" t="s">
        <v>210</v>
      </c>
      <c r="C16" s="95">
        <v>21240</v>
      </c>
      <c r="D16" s="95">
        <v>18934</v>
      </c>
      <c r="E16" s="95">
        <v>18567</v>
      </c>
      <c r="F16" s="95">
        <v>22112</v>
      </c>
      <c r="G16" s="95">
        <v>19873</v>
      </c>
      <c r="H16" s="95">
        <v>21290</v>
      </c>
      <c r="I16" s="95">
        <v>18941</v>
      </c>
      <c r="J16" s="95">
        <v>20723</v>
      </c>
      <c r="K16" s="95">
        <v>21271</v>
      </c>
      <c r="L16" s="95">
        <v>22852</v>
      </c>
      <c r="M16" s="95">
        <v>22426</v>
      </c>
      <c r="N16" s="95">
        <v>22045</v>
      </c>
      <c r="O16" s="96">
        <v>250274</v>
      </c>
    </row>
    <row r="17" spans="1:21">
      <c r="B17" s="87" t="s">
        <v>211</v>
      </c>
      <c r="C17" s="95">
        <v>976</v>
      </c>
      <c r="D17" s="95">
        <v>927</v>
      </c>
      <c r="E17" s="95">
        <v>939</v>
      </c>
      <c r="F17" s="95">
        <v>934</v>
      </c>
      <c r="G17" s="95">
        <v>864</v>
      </c>
      <c r="H17" s="95">
        <v>906</v>
      </c>
      <c r="I17" s="95">
        <v>897</v>
      </c>
      <c r="J17" s="95">
        <v>896</v>
      </c>
      <c r="K17" s="95">
        <v>831</v>
      </c>
      <c r="L17" s="95">
        <v>928</v>
      </c>
      <c r="M17" s="95">
        <v>1019</v>
      </c>
      <c r="N17" s="95">
        <v>848</v>
      </c>
      <c r="O17" s="96">
        <v>10965</v>
      </c>
    </row>
    <row r="18" spans="1:21">
      <c r="B18" s="97" t="s">
        <v>212</v>
      </c>
      <c r="C18" s="98">
        <v>1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1</v>
      </c>
      <c r="L18" s="98">
        <v>0</v>
      </c>
      <c r="M18" s="98">
        <v>0</v>
      </c>
      <c r="N18" s="98">
        <v>1</v>
      </c>
      <c r="O18" s="97">
        <v>3</v>
      </c>
    </row>
    <row r="19" spans="1:21">
      <c r="B19" s="99" t="s">
        <v>91</v>
      </c>
      <c r="C19" s="100">
        <v>84.89</v>
      </c>
      <c r="D19" s="100">
        <v>90.09</v>
      </c>
      <c r="E19" s="100">
        <v>90.09</v>
      </c>
      <c r="F19" s="100">
        <v>87.87</v>
      </c>
      <c r="G19" s="100">
        <v>100.4</v>
      </c>
      <c r="H19" s="100">
        <v>89.95</v>
      </c>
      <c r="I19" s="100">
        <v>91.28</v>
      </c>
      <c r="J19" s="100">
        <v>87.38</v>
      </c>
      <c r="K19" s="100">
        <v>72.099999999999994</v>
      </c>
      <c r="L19" s="100">
        <v>93.96</v>
      </c>
      <c r="M19" s="100">
        <v>90.16</v>
      </c>
      <c r="N19" s="100">
        <v>66.02</v>
      </c>
      <c r="O19" s="100">
        <v>1044.19</v>
      </c>
      <c r="P19" s="101">
        <v>81.67</v>
      </c>
      <c r="Q19" s="99" t="s">
        <v>91</v>
      </c>
    </row>
    <row r="20" spans="1:21">
      <c r="B20" s="102" t="s">
        <v>213</v>
      </c>
      <c r="C20" s="103">
        <v>5.18</v>
      </c>
      <c r="D20" s="103">
        <v>5.0199999999999996</v>
      </c>
      <c r="E20" s="103">
        <v>5.0199999999999996</v>
      </c>
      <c r="F20" s="103">
        <v>5.14</v>
      </c>
      <c r="G20" s="103">
        <v>4.76</v>
      </c>
      <c r="H20" s="103">
        <v>4.92</v>
      </c>
      <c r="I20" s="103">
        <v>4.88</v>
      </c>
      <c r="J20" s="103">
        <v>4.42</v>
      </c>
      <c r="K20" s="103">
        <v>3.99</v>
      </c>
      <c r="L20" s="103">
        <v>4.51</v>
      </c>
      <c r="M20" s="103">
        <v>4.9400000000000004</v>
      </c>
      <c r="N20" s="103">
        <v>4.07</v>
      </c>
      <c r="O20" s="103">
        <v>56.85</v>
      </c>
      <c r="P20" s="104">
        <v>53.09</v>
      </c>
      <c r="Q20" s="102" t="s">
        <v>213</v>
      </c>
    </row>
    <row r="21" spans="1:21">
      <c r="A21" s="106" t="s">
        <v>39</v>
      </c>
      <c r="B21" s="87" t="s">
        <v>206</v>
      </c>
      <c r="C21" s="87">
        <v>0.52580000000000005</v>
      </c>
      <c r="D21" s="87">
        <v>0.64629999999999999</v>
      </c>
      <c r="E21" s="87">
        <v>0.58960000000000001</v>
      </c>
      <c r="F21" s="87">
        <v>0.52769999999999995</v>
      </c>
      <c r="G21" s="87">
        <v>0.52580000000000005</v>
      </c>
      <c r="H21" s="87">
        <v>0.57650000000000001</v>
      </c>
      <c r="I21" s="87">
        <v>0.51529999999999998</v>
      </c>
      <c r="J21" s="87">
        <v>0.56259999999999999</v>
      </c>
      <c r="K21" s="87">
        <v>0.66810000000000003</v>
      </c>
      <c r="L21" s="87">
        <v>0.6028</v>
      </c>
      <c r="M21" s="87">
        <v>0.55830000000000002</v>
      </c>
      <c r="N21" s="87">
        <v>0.62170000000000003</v>
      </c>
      <c r="O21" s="92">
        <v>6.9204999999999997</v>
      </c>
      <c r="P21" s="90">
        <v>0.57495028169014084</v>
      </c>
      <c r="Q21" s="93" t="s">
        <v>206</v>
      </c>
    </row>
    <row r="22" spans="1:21">
      <c r="B22" s="87" t="s">
        <v>207</v>
      </c>
      <c r="C22" s="87">
        <v>129.87260000000001</v>
      </c>
      <c r="D22" s="87">
        <v>133.7841</v>
      </c>
      <c r="E22" s="87">
        <v>152.11680000000001</v>
      </c>
      <c r="F22" s="87">
        <v>128.75879999999998</v>
      </c>
      <c r="G22" s="87">
        <v>121.45980000000002</v>
      </c>
      <c r="H22" s="87">
        <v>138.36000000000001</v>
      </c>
      <c r="I22" s="87">
        <v>131.91679999999999</v>
      </c>
      <c r="J22" s="87">
        <v>120.959</v>
      </c>
      <c r="K22" s="87">
        <v>146.31390000000002</v>
      </c>
      <c r="L22" s="87">
        <v>168.18119999999999</v>
      </c>
      <c r="M22" s="87">
        <v>131.20050000000001</v>
      </c>
      <c r="N22" s="87">
        <v>129.93530000000001</v>
      </c>
      <c r="O22" s="92">
        <v>1632.8588</v>
      </c>
    </row>
    <row r="23" spans="1:21">
      <c r="B23" s="87" t="s">
        <v>208</v>
      </c>
      <c r="C23" s="87">
        <v>0.52029999999999998</v>
      </c>
      <c r="D23" s="87">
        <v>0.64400000000000002</v>
      </c>
      <c r="E23" s="87">
        <v>0.58750000000000002</v>
      </c>
      <c r="F23" s="87">
        <v>0.52349999999999997</v>
      </c>
      <c r="G23" s="87">
        <v>0.52100000000000002</v>
      </c>
      <c r="H23" s="87">
        <v>0.57250000000000001</v>
      </c>
      <c r="I23" s="87">
        <v>0.51039999999999996</v>
      </c>
      <c r="J23" s="87">
        <v>0.56069999999999998</v>
      </c>
      <c r="K23" s="87">
        <v>0.66500000000000004</v>
      </c>
      <c r="L23" s="87">
        <v>0.60219999999999996</v>
      </c>
      <c r="M23" s="87">
        <v>0.55000000000000004</v>
      </c>
      <c r="N23" s="87">
        <v>0.61850000000000005</v>
      </c>
      <c r="O23" s="92">
        <v>6.8755999999999986</v>
      </c>
      <c r="P23" s="90">
        <v>0.57121841549295771</v>
      </c>
      <c r="Q23" s="93" t="s">
        <v>208</v>
      </c>
      <c r="S23" s="86">
        <v>0.56999999999999995</v>
      </c>
      <c r="T23" s="52">
        <f>+ok!K9</f>
        <v>80.711610486891388</v>
      </c>
      <c r="U23" s="52">
        <v>90.166666666666671</v>
      </c>
    </row>
    <row r="24" spans="1:21">
      <c r="B24" s="87" t="s">
        <v>209</v>
      </c>
      <c r="C24" s="87">
        <v>128.51409999999998</v>
      </c>
      <c r="D24" s="87">
        <v>133.30799999999999</v>
      </c>
      <c r="E24" s="87">
        <v>151.57500000000002</v>
      </c>
      <c r="F24" s="87">
        <v>127.73399999999999</v>
      </c>
      <c r="G24" s="87">
        <v>120.351</v>
      </c>
      <c r="H24" s="87">
        <v>137.4</v>
      </c>
      <c r="I24" s="87">
        <v>130.66239999999999</v>
      </c>
      <c r="J24" s="87">
        <v>120.5505</v>
      </c>
      <c r="K24" s="87">
        <v>145.63500000000002</v>
      </c>
      <c r="L24" s="87">
        <v>168.01379999999997</v>
      </c>
      <c r="M24" s="87">
        <v>129.25</v>
      </c>
      <c r="N24" s="87">
        <v>129.26650000000001</v>
      </c>
      <c r="O24" s="92">
        <v>1622.2602999999999</v>
      </c>
    </row>
    <row r="25" spans="1:21">
      <c r="B25" s="87" t="s">
        <v>210</v>
      </c>
      <c r="C25" s="95">
        <v>10232</v>
      </c>
      <c r="D25" s="95">
        <v>9754</v>
      </c>
      <c r="E25" s="95">
        <v>9173</v>
      </c>
      <c r="F25" s="95">
        <v>9948</v>
      </c>
      <c r="G25" s="95">
        <v>9328</v>
      </c>
      <c r="H25" s="95">
        <v>9561</v>
      </c>
      <c r="I25" s="95">
        <v>8871</v>
      </c>
      <c r="J25" s="95">
        <v>9958</v>
      </c>
      <c r="K25" s="95">
        <v>9776</v>
      </c>
      <c r="L25" s="95">
        <v>10367</v>
      </c>
      <c r="M25" s="95">
        <v>10308</v>
      </c>
      <c r="N25" s="95">
        <v>9696</v>
      </c>
      <c r="O25" s="96">
        <v>116972</v>
      </c>
    </row>
    <row r="26" spans="1:21">
      <c r="B26" s="87" t="s">
        <v>211</v>
      </c>
      <c r="C26" s="95">
        <v>247</v>
      </c>
      <c r="D26" s="95">
        <v>207</v>
      </c>
      <c r="E26" s="95">
        <v>258</v>
      </c>
      <c r="F26" s="95">
        <v>244</v>
      </c>
      <c r="G26" s="95">
        <v>231</v>
      </c>
      <c r="H26" s="95">
        <v>240</v>
      </c>
      <c r="I26" s="95">
        <v>256</v>
      </c>
      <c r="J26" s="95">
        <v>215</v>
      </c>
      <c r="K26" s="95">
        <v>219</v>
      </c>
      <c r="L26" s="95">
        <v>279</v>
      </c>
      <c r="M26" s="95">
        <v>235</v>
      </c>
      <c r="N26" s="95">
        <v>209</v>
      </c>
      <c r="O26" s="96">
        <v>2840</v>
      </c>
    </row>
    <row r="27" spans="1:21">
      <c r="B27" s="97" t="s">
        <v>212</v>
      </c>
      <c r="C27" s="98">
        <v>25</v>
      </c>
      <c r="D27" s="98">
        <v>0</v>
      </c>
      <c r="E27" s="98">
        <v>1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7">
        <v>26</v>
      </c>
    </row>
    <row r="28" spans="1:21">
      <c r="B28" s="99" t="s">
        <v>91</v>
      </c>
      <c r="C28" s="100">
        <v>65.38</v>
      </c>
      <c r="D28" s="100">
        <v>96.11</v>
      </c>
      <c r="E28" s="100">
        <v>96.11</v>
      </c>
      <c r="F28" s="100">
        <v>80.540000000000006</v>
      </c>
      <c r="G28" s="100">
        <v>61.07</v>
      </c>
      <c r="H28" s="100">
        <v>89.68</v>
      </c>
      <c r="I28" s="100">
        <v>63.11</v>
      </c>
      <c r="J28" s="100">
        <v>82.04</v>
      </c>
      <c r="K28" s="100">
        <v>78</v>
      </c>
      <c r="L28" s="100">
        <v>101.61</v>
      </c>
      <c r="M28" s="100">
        <v>67.099999999999994</v>
      </c>
      <c r="N28" s="100">
        <v>67</v>
      </c>
      <c r="O28" s="100">
        <v>947.75</v>
      </c>
      <c r="P28" s="101">
        <v>76.489999999999995</v>
      </c>
      <c r="Q28" s="99" t="s">
        <v>91</v>
      </c>
    </row>
    <row r="29" spans="1:21">
      <c r="B29" s="102" t="s">
        <v>213</v>
      </c>
      <c r="C29" s="103">
        <v>7.8</v>
      </c>
      <c r="D29" s="103">
        <v>6.57</v>
      </c>
      <c r="E29" s="103">
        <v>6.57</v>
      </c>
      <c r="F29" s="103">
        <v>8.1300000000000008</v>
      </c>
      <c r="G29" s="103">
        <v>7.33</v>
      </c>
      <c r="H29" s="103">
        <v>7.63</v>
      </c>
      <c r="I29" s="103">
        <v>8.1999999999999993</v>
      </c>
      <c r="J29" s="103">
        <v>6.8</v>
      </c>
      <c r="K29" s="103">
        <v>6.93</v>
      </c>
      <c r="L29" s="103">
        <v>8.9</v>
      </c>
      <c r="M29" s="103">
        <v>7.4</v>
      </c>
      <c r="N29" s="103">
        <v>6.63</v>
      </c>
      <c r="O29" s="103">
        <v>88.890000000000015</v>
      </c>
      <c r="P29" s="104">
        <v>90.07</v>
      </c>
      <c r="Q29" s="102" t="s">
        <v>213</v>
      </c>
    </row>
    <row r="30" spans="1:21">
      <c r="A30" s="107" t="s">
        <v>26</v>
      </c>
      <c r="B30" s="87" t="s">
        <v>206</v>
      </c>
      <c r="C30" s="87">
        <v>0.66279999999999994</v>
      </c>
      <c r="D30" s="87">
        <v>0.61329999999999996</v>
      </c>
      <c r="E30" s="87">
        <v>0.64980000000000004</v>
      </c>
      <c r="F30" s="87">
        <v>0.58189999999999997</v>
      </c>
      <c r="G30" s="87">
        <v>0.70799999999999996</v>
      </c>
      <c r="H30" s="87">
        <v>0.71850000000000003</v>
      </c>
      <c r="I30" s="87">
        <v>0.68130000000000002</v>
      </c>
      <c r="J30" s="87">
        <v>0.71860000000000002</v>
      </c>
      <c r="K30" s="87">
        <v>0.76790000000000003</v>
      </c>
      <c r="L30" s="87">
        <v>0.64359999999999995</v>
      </c>
      <c r="M30" s="87">
        <v>0.41499999999999998</v>
      </c>
      <c r="N30" s="87">
        <v>0.66190000000000004</v>
      </c>
      <c r="O30" s="92">
        <v>7.8226000000000004</v>
      </c>
      <c r="P30" s="90">
        <v>0.64862302040816322</v>
      </c>
      <c r="Q30" s="93" t="s">
        <v>206</v>
      </c>
    </row>
    <row r="31" spans="1:21">
      <c r="B31" s="87" t="s">
        <v>207</v>
      </c>
      <c r="C31" s="87">
        <v>127.92039999999999</v>
      </c>
      <c r="D31" s="87">
        <v>127.56639999999999</v>
      </c>
      <c r="E31" s="87">
        <v>131.25960000000001</v>
      </c>
      <c r="F31" s="87">
        <v>122.78089999999999</v>
      </c>
      <c r="G31" s="87">
        <v>140.184</v>
      </c>
      <c r="H31" s="87">
        <v>149.44800000000001</v>
      </c>
      <c r="I31" s="87">
        <v>126.04050000000001</v>
      </c>
      <c r="J31" s="87">
        <v>124.31780000000001</v>
      </c>
      <c r="K31" s="87">
        <v>150.50839999999999</v>
      </c>
      <c r="L31" s="87">
        <v>141.59199999999998</v>
      </c>
      <c r="M31" s="87">
        <v>91.3</v>
      </c>
      <c r="N31" s="87">
        <v>156.20840000000001</v>
      </c>
      <c r="O31" s="92">
        <v>1589.1263999999999</v>
      </c>
    </row>
    <row r="32" spans="1:21">
      <c r="B32" s="87" t="s">
        <v>208</v>
      </c>
      <c r="C32" s="87">
        <v>0.65920000000000001</v>
      </c>
      <c r="D32" s="87">
        <v>0.61329999999999996</v>
      </c>
      <c r="E32" s="87">
        <v>0.65310000000000001</v>
      </c>
      <c r="F32" s="87">
        <v>0.58109999999999995</v>
      </c>
      <c r="G32" s="87">
        <v>0.70599999999999996</v>
      </c>
      <c r="H32" s="87">
        <v>0.71509999999999996</v>
      </c>
      <c r="I32" s="87">
        <v>0.67989999999999995</v>
      </c>
      <c r="J32" s="87">
        <v>0.71960000000000002</v>
      </c>
      <c r="K32" s="87">
        <v>0.76100000000000001</v>
      </c>
      <c r="L32" s="87">
        <v>0.64500000000000002</v>
      </c>
      <c r="M32" s="87">
        <v>0.41930000000000001</v>
      </c>
      <c r="N32" s="87">
        <v>0.65759999999999996</v>
      </c>
      <c r="O32" s="92">
        <v>7.8102</v>
      </c>
      <c r="P32" s="90">
        <v>0.64760285714285726</v>
      </c>
      <c r="Q32" s="93" t="s">
        <v>208</v>
      </c>
      <c r="S32" s="86">
        <v>0.66</v>
      </c>
      <c r="T32" s="52">
        <f>+ok!K10</f>
        <v>74.594257178526846</v>
      </c>
      <c r="U32" s="52">
        <v>66.916666666666671</v>
      </c>
    </row>
    <row r="33" spans="1:21">
      <c r="B33" s="87" t="s">
        <v>209</v>
      </c>
      <c r="C33" s="87">
        <v>127.2256</v>
      </c>
      <c r="D33" s="87">
        <v>127.56639999999999</v>
      </c>
      <c r="E33" s="87">
        <v>131.92619999999999</v>
      </c>
      <c r="F33" s="87">
        <v>122.61209999999998</v>
      </c>
      <c r="G33" s="87">
        <v>139.78799999999998</v>
      </c>
      <c r="H33" s="87">
        <v>148.74079999999998</v>
      </c>
      <c r="I33" s="87">
        <v>125.78149999999999</v>
      </c>
      <c r="J33" s="87">
        <v>124.49080000000001</v>
      </c>
      <c r="K33" s="87">
        <v>149.15600000000001</v>
      </c>
      <c r="L33" s="87">
        <v>141.9</v>
      </c>
      <c r="M33" s="87">
        <v>92.245999999999995</v>
      </c>
      <c r="N33" s="87">
        <v>155.1936</v>
      </c>
      <c r="O33" s="92">
        <v>1586.6270000000002</v>
      </c>
    </row>
    <row r="34" spans="1:21">
      <c r="B34" s="87" t="s">
        <v>210</v>
      </c>
      <c r="C34" s="95">
        <v>6510</v>
      </c>
      <c r="D34" s="95">
        <v>5955</v>
      </c>
      <c r="E34" s="95">
        <v>5890</v>
      </c>
      <c r="F34" s="95">
        <v>6501</v>
      </c>
      <c r="G34" s="95">
        <v>6365</v>
      </c>
      <c r="H34" s="95">
        <v>6257</v>
      </c>
      <c r="I34" s="95">
        <v>5716</v>
      </c>
      <c r="J34" s="95">
        <v>6127</v>
      </c>
      <c r="K34" s="95">
        <v>5660</v>
      </c>
      <c r="L34" s="95">
        <v>6001</v>
      </c>
      <c r="M34" s="95">
        <v>6110</v>
      </c>
      <c r="N34" s="95">
        <v>6205</v>
      </c>
      <c r="O34" s="96">
        <v>73297</v>
      </c>
    </row>
    <row r="35" spans="1:21">
      <c r="B35" s="87" t="s">
        <v>211</v>
      </c>
      <c r="C35" s="95">
        <v>193</v>
      </c>
      <c r="D35" s="95">
        <v>208</v>
      </c>
      <c r="E35" s="95">
        <v>202</v>
      </c>
      <c r="F35" s="95">
        <v>211</v>
      </c>
      <c r="G35" s="95">
        <v>198</v>
      </c>
      <c r="H35" s="95">
        <v>208</v>
      </c>
      <c r="I35" s="95">
        <v>185</v>
      </c>
      <c r="J35" s="95">
        <v>173</v>
      </c>
      <c r="K35" s="95">
        <v>196</v>
      </c>
      <c r="L35" s="95">
        <v>220</v>
      </c>
      <c r="M35" s="95">
        <v>220</v>
      </c>
      <c r="N35" s="95">
        <v>236</v>
      </c>
      <c r="O35" s="96">
        <v>2450</v>
      </c>
    </row>
    <row r="36" spans="1:21">
      <c r="B36" s="97" t="s">
        <v>212</v>
      </c>
      <c r="C36" s="98"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7">
        <v>0</v>
      </c>
    </row>
    <row r="37" spans="1:21">
      <c r="B37" s="99" t="s">
        <v>91</v>
      </c>
      <c r="C37" s="100">
        <v>63.53</v>
      </c>
      <c r="D37" s="100">
        <v>74.540000000000006</v>
      </c>
      <c r="E37" s="100">
        <v>74.540000000000006</v>
      </c>
      <c r="F37" s="100">
        <v>83.06</v>
      </c>
      <c r="G37" s="100">
        <v>79.959999999999994</v>
      </c>
      <c r="H37" s="100">
        <v>78.489999999999995</v>
      </c>
      <c r="I37" s="100">
        <v>66.3</v>
      </c>
      <c r="J37" s="100">
        <v>68.19</v>
      </c>
      <c r="K37" s="100">
        <v>65.83</v>
      </c>
      <c r="L37" s="100">
        <v>72.67</v>
      </c>
      <c r="M37" s="100">
        <v>92.26</v>
      </c>
      <c r="N37" s="100">
        <v>78.8</v>
      </c>
      <c r="O37" s="100">
        <v>898.16999999999985</v>
      </c>
      <c r="P37" s="101">
        <v>72.849999999999994</v>
      </c>
      <c r="Q37" s="99" t="s">
        <v>91</v>
      </c>
    </row>
    <row r="38" spans="1:21">
      <c r="B38" s="102" t="s">
        <v>213</v>
      </c>
      <c r="C38" s="103">
        <v>5.36</v>
      </c>
      <c r="D38" s="103">
        <v>5.67</v>
      </c>
      <c r="E38" s="103">
        <v>5.67</v>
      </c>
      <c r="F38" s="103">
        <v>5.56</v>
      </c>
      <c r="G38" s="103">
        <v>5.44</v>
      </c>
      <c r="H38" s="103">
        <v>5.67</v>
      </c>
      <c r="I38" s="103">
        <v>5.08</v>
      </c>
      <c r="J38" s="103">
        <v>4.78</v>
      </c>
      <c r="K38" s="103">
        <v>5.39</v>
      </c>
      <c r="L38" s="103">
        <v>5.94</v>
      </c>
      <c r="M38" s="103">
        <v>5.2</v>
      </c>
      <c r="N38" s="103">
        <v>6.44</v>
      </c>
      <c r="O38" s="103">
        <v>66.2</v>
      </c>
      <c r="P38" s="104">
        <v>66.94</v>
      </c>
      <c r="Q38" s="102" t="s">
        <v>213</v>
      </c>
    </row>
    <row r="39" spans="1:21">
      <c r="A39" s="106" t="s">
        <v>38</v>
      </c>
      <c r="B39" s="87" t="s">
        <v>206</v>
      </c>
      <c r="C39" s="87">
        <v>0.5544</v>
      </c>
      <c r="D39" s="87">
        <v>0.83850000000000002</v>
      </c>
      <c r="E39" s="87">
        <v>0.59350000000000003</v>
      </c>
      <c r="F39" s="87">
        <v>0.58420000000000005</v>
      </c>
      <c r="G39" s="87">
        <v>0.61850000000000005</v>
      </c>
      <c r="H39" s="87">
        <v>0.60760000000000003</v>
      </c>
      <c r="I39" s="87">
        <v>0.69510000000000005</v>
      </c>
      <c r="J39" s="87">
        <v>0.65239999999999998</v>
      </c>
      <c r="K39" s="87">
        <v>0.62919999999999998</v>
      </c>
      <c r="L39" s="87">
        <v>0.65939999999999999</v>
      </c>
      <c r="M39" s="87">
        <v>0.81079999999999997</v>
      </c>
      <c r="N39" s="87">
        <v>0.71389999999999998</v>
      </c>
      <c r="O39" s="92">
        <v>7.9575000000000005</v>
      </c>
      <c r="P39" s="90">
        <v>0.661579576008273</v>
      </c>
      <c r="Q39" s="93" t="s">
        <v>206</v>
      </c>
    </row>
    <row r="40" spans="1:21">
      <c r="B40" s="87" t="s">
        <v>207</v>
      </c>
      <c r="C40" s="87">
        <v>93.139200000000002</v>
      </c>
      <c r="D40" s="87">
        <v>142.54500000000002</v>
      </c>
      <c r="E40" s="87">
        <v>96.740500000000011</v>
      </c>
      <c r="F40" s="87">
        <v>100.48240000000001</v>
      </c>
      <c r="G40" s="87">
        <v>94.630500000000012</v>
      </c>
      <c r="H40" s="87">
        <v>115.444</v>
      </c>
      <c r="I40" s="87">
        <v>104.26500000000001</v>
      </c>
      <c r="J40" s="87">
        <v>99.8172</v>
      </c>
      <c r="K40" s="87">
        <v>95.009199999999993</v>
      </c>
      <c r="L40" s="87">
        <v>103.5258</v>
      </c>
      <c r="M40" s="87">
        <v>123.24159999999999</v>
      </c>
      <c r="N40" s="87">
        <v>110.6545</v>
      </c>
      <c r="O40" s="92">
        <v>1279.4948999999999</v>
      </c>
    </row>
    <row r="41" spans="1:21">
      <c r="B41" s="87" t="s">
        <v>208</v>
      </c>
      <c r="C41" s="87">
        <v>0.55489999999999995</v>
      </c>
      <c r="D41" s="87">
        <v>0.83599999999999997</v>
      </c>
      <c r="E41" s="87">
        <v>0.59230000000000005</v>
      </c>
      <c r="F41" s="87">
        <v>0.58320000000000005</v>
      </c>
      <c r="G41" s="87">
        <v>0.61680000000000001</v>
      </c>
      <c r="H41" s="87">
        <v>0.60119999999999996</v>
      </c>
      <c r="I41" s="87">
        <v>0.6956</v>
      </c>
      <c r="J41" s="87">
        <v>0.65459999999999996</v>
      </c>
      <c r="K41" s="87">
        <v>0.63070000000000004</v>
      </c>
      <c r="L41" s="87">
        <v>0.65800000000000003</v>
      </c>
      <c r="M41" s="87">
        <v>0.81410000000000005</v>
      </c>
      <c r="N41" s="87">
        <v>0.71120000000000005</v>
      </c>
      <c r="O41" s="92">
        <v>7.9485999999999999</v>
      </c>
      <c r="P41" s="90">
        <v>0.66070920372285435</v>
      </c>
      <c r="Q41" s="93" t="s">
        <v>208</v>
      </c>
      <c r="S41" s="86">
        <v>0.62</v>
      </c>
      <c r="T41" s="52">
        <f>+ok!K11</f>
        <v>59.644194756554306</v>
      </c>
      <c r="U41" s="52">
        <v>52.555555555555557</v>
      </c>
    </row>
    <row r="42" spans="1:21">
      <c r="B42" s="87" t="s">
        <v>209</v>
      </c>
      <c r="C42" s="87">
        <v>93.223199999999991</v>
      </c>
      <c r="D42" s="87">
        <v>142.12</v>
      </c>
      <c r="E42" s="87">
        <v>96.544900000000013</v>
      </c>
      <c r="F42" s="87">
        <v>100.31040000000002</v>
      </c>
      <c r="G42" s="87">
        <v>94.370400000000004</v>
      </c>
      <c r="H42" s="87">
        <v>114.22799999999999</v>
      </c>
      <c r="I42" s="87">
        <v>104.34</v>
      </c>
      <c r="J42" s="87">
        <v>100.15379999999999</v>
      </c>
      <c r="K42" s="87">
        <v>95.235700000000008</v>
      </c>
      <c r="L42" s="87">
        <v>103.30600000000001</v>
      </c>
      <c r="M42" s="87">
        <v>123.7432</v>
      </c>
      <c r="N42" s="87">
        <v>110.236</v>
      </c>
      <c r="O42" s="92">
        <v>1277.8116000000002</v>
      </c>
    </row>
    <row r="43" spans="1:21">
      <c r="B43" s="87" t="s">
        <v>210</v>
      </c>
      <c r="C43" s="95">
        <v>5317</v>
      </c>
      <c r="D43" s="95">
        <v>5053</v>
      </c>
      <c r="E43" s="95">
        <v>4839</v>
      </c>
      <c r="F43" s="95">
        <v>5865</v>
      </c>
      <c r="G43" s="95">
        <v>4862</v>
      </c>
      <c r="H43" s="95">
        <v>5715</v>
      </c>
      <c r="I43" s="95">
        <v>4854</v>
      </c>
      <c r="J43" s="95">
        <v>5346</v>
      </c>
      <c r="K43" s="95">
        <v>5186</v>
      </c>
      <c r="L43" s="95">
        <v>6723</v>
      </c>
      <c r="M43" s="95">
        <v>6041</v>
      </c>
      <c r="N43" s="95">
        <v>5672</v>
      </c>
      <c r="O43" s="96">
        <v>65473</v>
      </c>
    </row>
    <row r="44" spans="1:21">
      <c r="B44" s="87" t="s">
        <v>211</v>
      </c>
      <c r="C44" s="95">
        <v>168</v>
      </c>
      <c r="D44" s="95">
        <v>170</v>
      </c>
      <c r="E44" s="95">
        <v>163</v>
      </c>
      <c r="F44" s="95">
        <v>172</v>
      </c>
      <c r="G44" s="95">
        <v>153</v>
      </c>
      <c r="H44" s="95">
        <v>190</v>
      </c>
      <c r="I44" s="95">
        <v>150</v>
      </c>
      <c r="J44" s="95">
        <v>153</v>
      </c>
      <c r="K44" s="95">
        <v>151</v>
      </c>
      <c r="L44" s="95">
        <v>157</v>
      </c>
      <c r="M44" s="95">
        <v>152</v>
      </c>
      <c r="N44" s="95">
        <v>155</v>
      </c>
      <c r="O44" s="96">
        <v>1934</v>
      </c>
    </row>
    <row r="45" spans="1:21">
      <c r="B45" s="97" t="s">
        <v>212</v>
      </c>
      <c r="C45" s="98">
        <v>23</v>
      </c>
      <c r="D45" s="98">
        <v>14</v>
      </c>
      <c r="E45" s="98">
        <v>14</v>
      </c>
      <c r="F45" s="98">
        <v>23</v>
      </c>
      <c r="G45" s="98">
        <v>17</v>
      </c>
      <c r="H45" s="98">
        <v>4</v>
      </c>
      <c r="I45" s="98">
        <v>1</v>
      </c>
      <c r="J45" s="98">
        <v>0</v>
      </c>
      <c r="K45" s="98">
        <v>0</v>
      </c>
      <c r="L45" s="98">
        <v>2</v>
      </c>
      <c r="M45" s="98">
        <v>2</v>
      </c>
      <c r="N45" s="98">
        <v>1</v>
      </c>
      <c r="O45" s="97">
        <v>101</v>
      </c>
    </row>
    <row r="46" spans="1:21">
      <c r="B46" s="99" t="s">
        <v>91</v>
      </c>
      <c r="C46" s="100">
        <v>70.11</v>
      </c>
      <c r="D46" s="100">
        <v>75.67</v>
      </c>
      <c r="E46" s="100">
        <v>75.67</v>
      </c>
      <c r="F46" s="100">
        <v>61.08</v>
      </c>
      <c r="G46" s="100">
        <v>67.14</v>
      </c>
      <c r="H46" s="100">
        <v>57.96</v>
      </c>
      <c r="I46" s="100">
        <v>68.78</v>
      </c>
      <c r="J46" s="100">
        <v>58.71</v>
      </c>
      <c r="K46" s="100">
        <v>102.59</v>
      </c>
      <c r="L46" s="100">
        <v>42.74</v>
      </c>
      <c r="M46" s="100">
        <v>72.489999999999995</v>
      </c>
      <c r="N46" s="100">
        <v>51.39</v>
      </c>
      <c r="O46" s="100">
        <v>804.33</v>
      </c>
      <c r="P46" s="101">
        <v>33.43</v>
      </c>
      <c r="Q46" s="99" t="s">
        <v>91</v>
      </c>
    </row>
    <row r="47" spans="1:21">
      <c r="B47" s="102" t="s">
        <v>213</v>
      </c>
      <c r="C47" s="103">
        <v>5.57</v>
      </c>
      <c r="D47" s="103">
        <v>5.63</v>
      </c>
      <c r="E47" s="103">
        <v>5.63</v>
      </c>
      <c r="F47" s="103">
        <v>5.37</v>
      </c>
      <c r="G47" s="103">
        <v>5.07</v>
      </c>
      <c r="H47" s="103">
        <v>6.27</v>
      </c>
      <c r="I47" s="103">
        <v>4.87</v>
      </c>
      <c r="J47" s="103">
        <v>4.7699999999999996</v>
      </c>
      <c r="K47" s="103">
        <v>3.94</v>
      </c>
      <c r="L47" s="103">
        <v>4.25</v>
      </c>
      <c r="M47" s="103">
        <v>4.22</v>
      </c>
      <c r="N47" s="103">
        <v>4.1100000000000003</v>
      </c>
      <c r="O47" s="103">
        <v>59.699999999999989</v>
      </c>
      <c r="P47" s="104">
        <v>40.47</v>
      </c>
      <c r="Q47" s="102" t="s">
        <v>213</v>
      </c>
    </row>
    <row r="48" spans="1:21">
      <c r="A48" s="106" t="s">
        <v>37</v>
      </c>
      <c r="B48" s="87" t="s">
        <v>206</v>
      </c>
      <c r="C48" s="87">
        <v>0.61150000000000004</v>
      </c>
      <c r="D48" s="87">
        <v>0.54320000000000002</v>
      </c>
      <c r="E48" s="87">
        <v>0.63270000000000004</v>
      </c>
      <c r="F48" s="87">
        <v>0.64049999999999996</v>
      </c>
      <c r="G48" s="87">
        <v>0.61419999999999997</v>
      </c>
      <c r="H48" s="87">
        <v>0.68010000000000004</v>
      </c>
      <c r="I48" s="87">
        <v>0.60560000000000003</v>
      </c>
      <c r="J48" s="87">
        <v>0.61250000000000004</v>
      </c>
      <c r="K48" s="87">
        <v>0.6069</v>
      </c>
      <c r="L48" s="87">
        <v>0.55630000000000002</v>
      </c>
      <c r="M48" s="87">
        <v>0.56389999999999996</v>
      </c>
      <c r="N48" s="87">
        <v>0.51239999999999997</v>
      </c>
      <c r="O48" s="92">
        <v>7.1798000000000002</v>
      </c>
      <c r="P48" s="90">
        <v>0.5949807302231237</v>
      </c>
      <c r="Q48" s="93" t="s">
        <v>206</v>
      </c>
    </row>
    <row r="49" spans="1:21">
      <c r="B49" s="87" t="s">
        <v>207</v>
      </c>
      <c r="C49" s="87">
        <v>88.667500000000004</v>
      </c>
      <c r="D49" s="87">
        <v>79.850400000000008</v>
      </c>
      <c r="E49" s="87">
        <v>87.945300000000003</v>
      </c>
      <c r="F49" s="87">
        <v>75.578999999999994</v>
      </c>
      <c r="G49" s="87">
        <v>66.33359999999999</v>
      </c>
      <c r="H49" s="87">
        <v>70.050300000000007</v>
      </c>
      <c r="I49" s="87">
        <v>59.9544</v>
      </c>
      <c r="J49" s="87">
        <v>61.862500000000004</v>
      </c>
      <c r="K49" s="87">
        <v>71.007300000000001</v>
      </c>
      <c r="L49" s="87">
        <v>70.093800000000002</v>
      </c>
      <c r="M49" s="87">
        <v>78.945999999999998</v>
      </c>
      <c r="N49" s="87">
        <v>69.686399999999992</v>
      </c>
      <c r="O49" s="92">
        <v>879.97649999999999</v>
      </c>
    </row>
    <row r="50" spans="1:21">
      <c r="B50" s="87" t="s">
        <v>208</v>
      </c>
      <c r="C50" s="87">
        <v>0.60929999999999995</v>
      </c>
      <c r="D50" s="87">
        <v>0.53859999999999997</v>
      </c>
      <c r="E50" s="87">
        <v>0.62970000000000004</v>
      </c>
      <c r="F50" s="87">
        <v>0.63139999999999996</v>
      </c>
      <c r="G50" s="87">
        <v>0.61050000000000004</v>
      </c>
      <c r="H50" s="87">
        <v>0.67749999999999999</v>
      </c>
      <c r="I50" s="87">
        <v>0.60170000000000001</v>
      </c>
      <c r="J50" s="87">
        <v>0.61019999999999996</v>
      </c>
      <c r="K50" s="87">
        <v>0.60799999999999998</v>
      </c>
      <c r="L50" s="87">
        <v>0.55479999999999996</v>
      </c>
      <c r="M50" s="87">
        <v>0.56159999999999999</v>
      </c>
      <c r="N50" s="87">
        <v>0.51080000000000003</v>
      </c>
      <c r="O50" s="92">
        <v>7.1440999999999999</v>
      </c>
      <c r="P50" s="90">
        <v>0.59202488167680867</v>
      </c>
      <c r="Q50" s="93" t="s">
        <v>208</v>
      </c>
      <c r="S50" s="86">
        <v>0.59</v>
      </c>
      <c r="T50" s="52">
        <f>+ok!K12</f>
        <v>43.950642054574637</v>
      </c>
      <c r="U50" s="52">
        <v>52.071428571428569</v>
      </c>
    </row>
    <row r="51" spans="1:21">
      <c r="B51" s="87" t="s">
        <v>209</v>
      </c>
      <c r="C51" s="87">
        <v>88.348499999999987</v>
      </c>
      <c r="D51" s="87">
        <v>79.174199999999999</v>
      </c>
      <c r="E51" s="87">
        <v>87.528300000000002</v>
      </c>
      <c r="F51" s="87">
        <v>74.505200000000002</v>
      </c>
      <c r="G51" s="87">
        <v>65.933999999999997</v>
      </c>
      <c r="H51" s="87">
        <v>69.782499999999999</v>
      </c>
      <c r="I51" s="87">
        <v>59.568300000000001</v>
      </c>
      <c r="J51" s="87">
        <v>61.630199999999995</v>
      </c>
      <c r="K51" s="87">
        <v>71.135999999999996</v>
      </c>
      <c r="L51" s="87">
        <v>69.904799999999994</v>
      </c>
      <c r="M51" s="87">
        <v>78.623999999999995</v>
      </c>
      <c r="N51" s="87">
        <v>69.468800000000002</v>
      </c>
      <c r="O51" s="92">
        <v>875.60479999999995</v>
      </c>
    </row>
    <row r="52" spans="1:21">
      <c r="B52" s="87" t="s">
        <v>210</v>
      </c>
      <c r="C52" s="95">
        <v>5718</v>
      </c>
      <c r="D52" s="95">
        <v>5309</v>
      </c>
      <c r="E52" s="95">
        <v>4963</v>
      </c>
      <c r="F52" s="95">
        <v>5190</v>
      </c>
      <c r="G52" s="95">
        <v>4603</v>
      </c>
      <c r="H52" s="95">
        <v>4898</v>
      </c>
      <c r="I52" s="95">
        <v>4613</v>
      </c>
      <c r="J52" s="95">
        <v>5498</v>
      </c>
      <c r="K52" s="95">
        <v>5678</v>
      </c>
      <c r="L52" s="95">
        <v>6066</v>
      </c>
      <c r="M52" s="95">
        <v>5198</v>
      </c>
      <c r="N52" s="95">
        <v>5251</v>
      </c>
      <c r="O52" s="96">
        <v>62985</v>
      </c>
    </row>
    <row r="53" spans="1:21">
      <c r="B53" s="87" t="s">
        <v>211</v>
      </c>
      <c r="C53" s="95">
        <v>145</v>
      </c>
      <c r="D53" s="95">
        <v>147</v>
      </c>
      <c r="E53" s="95">
        <v>139</v>
      </c>
      <c r="F53" s="95">
        <v>118</v>
      </c>
      <c r="G53" s="95">
        <v>108</v>
      </c>
      <c r="H53" s="95">
        <v>103</v>
      </c>
      <c r="I53" s="95">
        <v>99</v>
      </c>
      <c r="J53" s="95">
        <v>101</v>
      </c>
      <c r="K53" s="95">
        <v>117</v>
      </c>
      <c r="L53" s="95">
        <v>126</v>
      </c>
      <c r="M53" s="95">
        <v>140</v>
      </c>
      <c r="N53" s="95">
        <v>136</v>
      </c>
      <c r="O53" s="96">
        <v>1479</v>
      </c>
    </row>
    <row r="54" spans="1:21">
      <c r="B54" s="97" t="s">
        <v>212</v>
      </c>
      <c r="C54" s="98">
        <v>10</v>
      </c>
      <c r="D54" s="98">
        <v>7</v>
      </c>
      <c r="E54" s="98">
        <v>16</v>
      </c>
      <c r="F54" s="98">
        <v>0</v>
      </c>
      <c r="G54" s="98">
        <v>0</v>
      </c>
      <c r="H54" s="98">
        <v>0</v>
      </c>
      <c r="I54" s="98">
        <v>0</v>
      </c>
      <c r="J54" s="98">
        <v>0</v>
      </c>
      <c r="K54" s="98">
        <v>1</v>
      </c>
      <c r="L54" s="98">
        <v>0</v>
      </c>
      <c r="M54" s="98">
        <v>0</v>
      </c>
      <c r="N54" s="98">
        <v>0</v>
      </c>
      <c r="O54" s="97">
        <v>34</v>
      </c>
    </row>
    <row r="55" spans="1:21">
      <c r="B55" s="99" t="s">
        <v>91</v>
      </c>
      <c r="C55" s="100">
        <v>46.34</v>
      </c>
      <c r="D55" s="100">
        <v>43.78</v>
      </c>
      <c r="E55" s="100">
        <v>43.78</v>
      </c>
      <c r="F55" s="100">
        <v>50.32</v>
      </c>
      <c r="G55" s="100">
        <v>37.380000000000003</v>
      </c>
      <c r="H55" s="100">
        <v>33.56</v>
      </c>
      <c r="I55" s="100">
        <v>32.78</v>
      </c>
      <c r="J55" s="100">
        <v>34.78</v>
      </c>
      <c r="K55" s="100">
        <v>46.79</v>
      </c>
      <c r="L55" s="100">
        <v>46.77</v>
      </c>
      <c r="M55" s="100">
        <v>46.66</v>
      </c>
      <c r="N55" s="100">
        <v>43.93</v>
      </c>
      <c r="O55" s="100">
        <v>506.87000000000006</v>
      </c>
      <c r="P55" s="104">
        <v>42.98</v>
      </c>
      <c r="Q55" s="99" t="s">
        <v>91</v>
      </c>
    </row>
    <row r="56" spans="1:21">
      <c r="B56" s="102" t="s">
        <v>213</v>
      </c>
      <c r="C56" s="103">
        <v>4.7</v>
      </c>
      <c r="D56" s="103">
        <v>4.83</v>
      </c>
      <c r="E56" s="103">
        <v>4.57</v>
      </c>
      <c r="F56" s="103">
        <v>3.83</v>
      </c>
      <c r="G56" s="103">
        <v>3.6</v>
      </c>
      <c r="H56" s="103">
        <v>3.43</v>
      </c>
      <c r="I56" s="103">
        <v>3.23</v>
      </c>
      <c r="J56" s="103">
        <v>3.37</v>
      </c>
      <c r="K56" s="103">
        <v>4.07</v>
      </c>
      <c r="L56" s="103">
        <v>4.46</v>
      </c>
      <c r="M56" s="103">
        <v>4.96</v>
      </c>
      <c r="N56" s="103">
        <v>4.71</v>
      </c>
      <c r="O56" s="103">
        <v>49.760000000000005</v>
      </c>
      <c r="P56" s="104">
        <v>52.04</v>
      </c>
      <c r="Q56" s="102" t="s">
        <v>213</v>
      </c>
    </row>
    <row r="57" spans="1:21">
      <c r="A57" s="106" t="s">
        <v>36</v>
      </c>
      <c r="B57" s="87" t="s">
        <v>206</v>
      </c>
      <c r="C57" s="87">
        <v>0.51370000000000005</v>
      </c>
      <c r="D57" s="87">
        <v>0.4788</v>
      </c>
      <c r="E57" s="87">
        <v>0.47039999999999998</v>
      </c>
      <c r="F57" s="87">
        <v>0.56359999999999999</v>
      </c>
      <c r="G57" s="87">
        <v>0.51319999999999999</v>
      </c>
      <c r="H57" s="87">
        <v>0.56140000000000001</v>
      </c>
      <c r="I57" s="87">
        <v>0.51680000000000004</v>
      </c>
      <c r="J57" s="87">
        <v>0.53869999999999996</v>
      </c>
      <c r="K57" s="87">
        <v>0.5363</v>
      </c>
      <c r="L57" s="87">
        <v>0.57850000000000001</v>
      </c>
      <c r="M57" s="87">
        <v>0.53639999999999999</v>
      </c>
      <c r="N57" s="87">
        <v>0.56799999999999995</v>
      </c>
      <c r="O57" s="92">
        <v>6.3757999999999981</v>
      </c>
      <c r="P57" s="90">
        <v>0.52992120736086179</v>
      </c>
      <c r="Q57" s="93" t="s">
        <v>206</v>
      </c>
    </row>
    <row r="58" spans="1:21">
      <c r="B58" s="87" t="s">
        <v>207</v>
      </c>
      <c r="C58" s="87">
        <v>236.30200000000002</v>
      </c>
      <c r="D58" s="87">
        <v>178.5924</v>
      </c>
      <c r="E58" s="87">
        <v>206.0352</v>
      </c>
      <c r="F58" s="87">
        <v>204.0232</v>
      </c>
      <c r="G58" s="87">
        <v>175.00119999999998</v>
      </c>
      <c r="H58" s="87">
        <v>186.9462</v>
      </c>
      <c r="I58" s="87">
        <v>161.75840000000002</v>
      </c>
      <c r="J58" s="87">
        <v>198.24159999999998</v>
      </c>
      <c r="K58" s="87">
        <v>180.73310000000001</v>
      </c>
      <c r="L58" s="87">
        <v>205.946</v>
      </c>
      <c r="M58" s="87">
        <v>211.3416</v>
      </c>
      <c r="N58" s="87">
        <v>216.40799999999999</v>
      </c>
      <c r="O58" s="92">
        <v>2361.3289</v>
      </c>
    </row>
    <row r="59" spans="1:21">
      <c r="B59" s="87" t="s">
        <v>208</v>
      </c>
      <c r="C59" s="87">
        <v>0.51249999999999996</v>
      </c>
      <c r="D59" s="87">
        <v>0.4773</v>
      </c>
      <c r="E59" s="87">
        <v>0.46810000000000002</v>
      </c>
      <c r="F59" s="87">
        <v>0.56020000000000003</v>
      </c>
      <c r="G59" s="87">
        <v>0.50970000000000004</v>
      </c>
      <c r="H59" s="87">
        <v>0.56130000000000002</v>
      </c>
      <c r="I59" s="87">
        <v>0.5151</v>
      </c>
      <c r="J59" s="87">
        <v>0.53859999999999997</v>
      </c>
      <c r="K59" s="87">
        <v>0.53610000000000002</v>
      </c>
      <c r="L59" s="87">
        <v>0.57720000000000005</v>
      </c>
      <c r="M59" s="87">
        <v>0.53549999999999998</v>
      </c>
      <c r="N59" s="87">
        <v>0.56710000000000005</v>
      </c>
      <c r="O59" s="92">
        <v>6.3587000000000007</v>
      </c>
      <c r="P59" s="90">
        <v>0.52849097845601456</v>
      </c>
      <c r="Q59" s="93" t="s">
        <v>208</v>
      </c>
      <c r="S59" s="86">
        <v>0.48</v>
      </c>
      <c r="T59" s="52">
        <f>+ok!K13</f>
        <v>101.51685393258427</v>
      </c>
      <c r="U59" s="52">
        <v>102.325</v>
      </c>
    </row>
    <row r="60" spans="1:21">
      <c r="B60" s="87" t="s">
        <v>209</v>
      </c>
      <c r="C60" s="87">
        <v>235.74999999999997</v>
      </c>
      <c r="D60" s="87">
        <v>178.03290000000001</v>
      </c>
      <c r="E60" s="87">
        <v>205.02780000000001</v>
      </c>
      <c r="F60" s="87">
        <v>202.79240000000001</v>
      </c>
      <c r="G60" s="87">
        <v>173.80770000000001</v>
      </c>
      <c r="H60" s="87">
        <v>186.91290000000001</v>
      </c>
      <c r="I60" s="87">
        <v>161.22630000000001</v>
      </c>
      <c r="J60" s="87">
        <v>198.20479999999998</v>
      </c>
      <c r="K60" s="87">
        <v>180.66570000000002</v>
      </c>
      <c r="L60" s="87">
        <v>205.48320000000001</v>
      </c>
      <c r="M60" s="87">
        <v>210.98699999999999</v>
      </c>
      <c r="N60" s="87">
        <v>216.06510000000003</v>
      </c>
      <c r="O60" s="92">
        <v>2354.9558000000006</v>
      </c>
    </row>
    <row r="61" spans="1:21">
      <c r="B61" s="87" t="s">
        <v>210</v>
      </c>
      <c r="C61" s="95">
        <v>12463</v>
      </c>
      <c r="D61" s="95">
        <v>12210</v>
      </c>
      <c r="E61" s="95">
        <v>11624</v>
      </c>
      <c r="F61" s="95">
        <v>11973</v>
      </c>
      <c r="G61" s="95">
        <v>11493</v>
      </c>
      <c r="H61" s="95">
        <v>11493</v>
      </c>
      <c r="I61" s="95">
        <v>11741</v>
      </c>
      <c r="J61" s="95">
        <v>11191</v>
      </c>
      <c r="K61" s="95">
        <v>11296</v>
      </c>
      <c r="L61" s="95">
        <v>12029</v>
      </c>
      <c r="M61" s="95">
        <v>12279</v>
      </c>
      <c r="N61" s="95">
        <v>13165</v>
      </c>
      <c r="O61" s="96">
        <v>142957</v>
      </c>
    </row>
    <row r="62" spans="1:21">
      <c r="B62" s="87" t="s">
        <v>211</v>
      </c>
      <c r="C62" s="95">
        <v>460</v>
      </c>
      <c r="D62" s="95">
        <v>373</v>
      </c>
      <c r="E62" s="95">
        <v>438</v>
      </c>
      <c r="F62" s="95">
        <v>362</v>
      </c>
      <c r="G62" s="95">
        <v>341</v>
      </c>
      <c r="H62" s="95">
        <v>333</v>
      </c>
      <c r="I62" s="95">
        <v>313</v>
      </c>
      <c r="J62" s="95">
        <v>368</v>
      </c>
      <c r="K62" s="95">
        <v>337</v>
      </c>
      <c r="L62" s="95">
        <v>356</v>
      </c>
      <c r="M62" s="95">
        <v>394</v>
      </c>
      <c r="N62" s="95">
        <v>381</v>
      </c>
      <c r="O62" s="96">
        <v>4456</v>
      </c>
    </row>
    <row r="63" spans="1:21">
      <c r="B63" s="97" t="s">
        <v>212</v>
      </c>
      <c r="C63" s="98">
        <v>24</v>
      </c>
      <c r="D63" s="98">
        <v>20</v>
      </c>
      <c r="E63" s="98">
        <v>1</v>
      </c>
      <c r="F63" s="98">
        <v>0</v>
      </c>
      <c r="G63" s="98">
        <v>0</v>
      </c>
      <c r="H63" s="98">
        <v>1</v>
      </c>
      <c r="I63" s="98">
        <v>0</v>
      </c>
      <c r="J63" s="98">
        <v>0</v>
      </c>
      <c r="K63" s="98">
        <v>0</v>
      </c>
      <c r="L63" s="98">
        <v>0</v>
      </c>
      <c r="M63" s="98">
        <v>0</v>
      </c>
      <c r="N63" s="98">
        <v>0</v>
      </c>
      <c r="O63" s="97">
        <v>46</v>
      </c>
    </row>
    <row r="64" spans="1:21">
      <c r="B64" s="99" t="s">
        <v>91</v>
      </c>
      <c r="C64" s="100">
        <v>79.25</v>
      </c>
      <c r="D64" s="100">
        <v>61.89</v>
      </c>
      <c r="E64" s="100">
        <v>61.89</v>
      </c>
      <c r="F64" s="100">
        <v>58.49</v>
      </c>
      <c r="G64" s="100">
        <v>56.07</v>
      </c>
      <c r="H64" s="100">
        <v>60.91</v>
      </c>
      <c r="I64" s="100">
        <v>52</v>
      </c>
      <c r="J64" s="100">
        <v>70.8</v>
      </c>
      <c r="K64" s="100">
        <v>97.42</v>
      </c>
      <c r="L64" s="100">
        <v>95.81</v>
      </c>
      <c r="M64" s="100">
        <v>98.95</v>
      </c>
      <c r="N64" s="100">
        <v>113.83</v>
      </c>
      <c r="O64" s="100">
        <v>907.31000000000006</v>
      </c>
      <c r="P64" s="104">
        <v>95.92</v>
      </c>
      <c r="Q64" s="99" t="s">
        <v>91</v>
      </c>
    </row>
    <row r="65" spans="1:21">
      <c r="B65" s="102" t="s">
        <v>213</v>
      </c>
      <c r="C65" s="103">
        <v>7.05</v>
      </c>
      <c r="D65" s="103">
        <v>5.68</v>
      </c>
      <c r="E65" s="103">
        <v>6.4</v>
      </c>
      <c r="F65" s="103">
        <v>5.52</v>
      </c>
      <c r="G65" s="103">
        <v>5.12</v>
      </c>
      <c r="H65" s="103">
        <v>5.08</v>
      </c>
      <c r="I65" s="103">
        <v>4.87</v>
      </c>
      <c r="J65" s="103">
        <v>5.87</v>
      </c>
      <c r="K65" s="103">
        <v>7.63</v>
      </c>
      <c r="L65" s="103">
        <v>8.35</v>
      </c>
      <c r="M65" s="103">
        <v>9.0299999999999994</v>
      </c>
      <c r="N65" s="103">
        <v>8.9499999999999993</v>
      </c>
      <c r="O65" s="103">
        <v>79.55</v>
      </c>
      <c r="P65" s="104">
        <v>102.33</v>
      </c>
      <c r="Q65" s="102" t="s">
        <v>213</v>
      </c>
    </row>
    <row r="66" spans="1:21">
      <c r="A66" s="106" t="s">
        <v>34</v>
      </c>
      <c r="B66" s="87" t="s">
        <v>206</v>
      </c>
      <c r="C66" s="87">
        <v>0.56830000000000003</v>
      </c>
      <c r="D66" s="87">
        <v>0.59750000000000003</v>
      </c>
      <c r="E66" s="87">
        <v>0.57279999999999998</v>
      </c>
      <c r="F66" s="87">
        <v>0.69240000000000002</v>
      </c>
      <c r="G66" s="87">
        <v>0.57469999999999999</v>
      </c>
      <c r="H66" s="87">
        <v>0.67010000000000003</v>
      </c>
      <c r="I66" s="87">
        <v>0.6119</v>
      </c>
      <c r="J66" s="87">
        <v>0.71230000000000004</v>
      </c>
      <c r="K66" s="87">
        <v>0.79039999999999999</v>
      </c>
      <c r="L66" s="87">
        <v>0.62709999999999999</v>
      </c>
      <c r="M66" s="87">
        <v>0.64410000000000001</v>
      </c>
      <c r="N66" s="87">
        <v>0.65269999999999995</v>
      </c>
      <c r="O66" s="92">
        <v>7.7143000000000006</v>
      </c>
      <c r="P66" s="90">
        <v>0.639072760511883</v>
      </c>
      <c r="Q66" s="93" t="s">
        <v>206</v>
      </c>
    </row>
    <row r="67" spans="1:21">
      <c r="B67" s="87" t="s">
        <v>207</v>
      </c>
      <c r="C67" s="87">
        <v>119.343</v>
      </c>
      <c r="D67" s="87">
        <v>109.3425</v>
      </c>
      <c r="E67" s="87">
        <v>125.44319999999999</v>
      </c>
      <c r="F67" s="87">
        <v>122.5548</v>
      </c>
      <c r="G67" s="87">
        <v>95.974899999999991</v>
      </c>
      <c r="H67" s="87">
        <v>149.4323</v>
      </c>
      <c r="I67" s="87">
        <v>110.142</v>
      </c>
      <c r="J67" s="87">
        <v>120.37870000000001</v>
      </c>
      <c r="K67" s="87">
        <v>116.97919999999999</v>
      </c>
      <c r="L67" s="87">
        <v>96.573399999999992</v>
      </c>
      <c r="M67" s="87">
        <v>115.29390000000001</v>
      </c>
      <c r="N67" s="87">
        <v>116.83329999999999</v>
      </c>
      <c r="O67" s="92">
        <v>1398.2911999999999</v>
      </c>
    </row>
    <row r="68" spans="1:21">
      <c r="B68" s="87" t="s">
        <v>208</v>
      </c>
      <c r="C68" s="87">
        <v>0.56269999999999998</v>
      </c>
      <c r="D68" s="87">
        <v>0.59509999999999996</v>
      </c>
      <c r="E68" s="87">
        <v>0.57250000000000001</v>
      </c>
      <c r="F68" s="87">
        <v>0.68830000000000002</v>
      </c>
      <c r="G68" s="87">
        <v>0.57099999999999995</v>
      </c>
      <c r="H68" s="87">
        <v>0.66820000000000002</v>
      </c>
      <c r="I68" s="87">
        <v>0.6089</v>
      </c>
      <c r="J68" s="87">
        <v>0.71009999999999995</v>
      </c>
      <c r="K68" s="87">
        <v>0.78449999999999998</v>
      </c>
      <c r="L68" s="87">
        <v>0.62549999999999994</v>
      </c>
      <c r="M68" s="87">
        <v>0.63819999999999999</v>
      </c>
      <c r="N68" s="87">
        <v>0.65059999999999996</v>
      </c>
      <c r="O68" s="92">
        <v>7.6756000000000002</v>
      </c>
      <c r="P68" s="90">
        <v>0.63591389396709319</v>
      </c>
      <c r="Q68" s="93" t="s">
        <v>208</v>
      </c>
      <c r="S68" s="86">
        <v>0.63</v>
      </c>
      <c r="T68" s="52">
        <f>+ok!K14</f>
        <v>61.493445692883896</v>
      </c>
      <c r="U68" s="52">
        <v>59.25</v>
      </c>
    </row>
    <row r="69" spans="1:21">
      <c r="B69" s="87" t="s">
        <v>209</v>
      </c>
      <c r="C69" s="87">
        <v>118.167</v>
      </c>
      <c r="D69" s="87">
        <v>108.90329999999999</v>
      </c>
      <c r="E69" s="87">
        <v>125.3775</v>
      </c>
      <c r="F69" s="87">
        <v>121.82910000000001</v>
      </c>
      <c r="G69" s="87">
        <v>95.356999999999985</v>
      </c>
      <c r="H69" s="87">
        <v>149.0086</v>
      </c>
      <c r="I69" s="87">
        <v>109.602</v>
      </c>
      <c r="J69" s="87">
        <v>120.00689999999999</v>
      </c>
      <c r="K69" s="87">
        <v>116.10599999999999</v>
      </c>
      <c r="L69" s="87">
        <v>96.326999999999998</v>
      </c>
      <c r="M69" s="87">
        <v>114.23779999999999</v>
      </c>
      <c r="N69" s="87">
        <v>116.45739999999999</v>
      </c>
      <c r="O69" s="92">
        <v>1391.3796</v>
      </c>
    </row>
    <row r="70" spans="1:21">
      <c r="B70" s="87" t="s">
        <v>210</v>
      </c>
      <c r="C70" s="95">
        <v>6960</v>
      </c>
      <c r="D70" s="95">
        <v>6500</v>
      </c>
      <c r="E70" s="95">
        <v>6443</v>
      </c>
      <c r="F70" s="95">
        <v>7613</v>
      </c>
      <c r="G70" s="95">
        <v>6186</v>
      </c>
      <c r="H70" s="95">
        <v>6367</v>
      </c>
      <c r="I70" s="95">
        <v>5965</v>
      </c>
      <c r="J70" s="95">
        <v>6315</v>
      </c>
      <c r="K70" s="95">
        <v>5951</v>
      </c>
      <c r="L70" s="95">
        <v>7447</v>
      </c>
      <c r="M70" s="95">
        <v>6779</v>
      </c>
      <c r="N70" s="95">
        <v>7041</v>
      </c>
      <c r="O70" s="96">
        <v>79567</v>
      </c>
    </row>
    <row r="71" spans="1:21">
      <c r="B71" s="87" t="s">
        <v>211</v>
      </c>
      <c r="C71" s="95">
        <v>210</v>
      </c>
      <c r="D71" s="95">
        <v>183</v>
      </c>
      <c r="E71" s="95">
        <v>219</v>
      </c>
      <c r="F71" s="95">
        <v>177</v>
      </c>
      <c r="G71" s="95">
        <v>167</v>
      </c>
      <c r="H71" s="95">
        <v>223</v>
      </c>
      <c r="I71" s="95">
        <v>180</v>
      </c>
      <c r="J71" s="95">
        <v>169</v>
      </c>
      <c r="K71" s="95">
        <v>148</v>
      </c>
      <c r="L71" s="95">
        <v>154</v>
      </c>
      <c r="M71" s="95">
        <v>179</v>
      </c>
      <c r="N71" s="95">
        <v>179</v>
      </c>
      <c r="O71" s="96">
        <v>2188</v>
      </c>
    </row>
    <row r="72" spans="1:21">
      <c r="B72" s="97" t="s">
        <v>212</v>
      </c>
      <c r="C72" s="98">
        <v>12</v>
      </c>
      <c r="D72" s="98">
        <v>4</v>
      </c>
      <c r="E72" s="98">
        <v>7</v>
      </c>
      <c r="F72" s="98">
        <v>6</v>
      </c>
      <c r="G72" s="98">
        <v>7</v>
      </c>
      <c r="H72" s="98">
        <v>8</v>
      </c>
      <c r="I72" s="98">
        <v>5</v>
      </c>
      <c r="J72" s="98">
        <v>9</v>
      </c>
      <c r="K72" s="98">
        <v>3</v>
      </c>
      <c r="L72" s="98">
        <v>7</v>
      </c>
      <c r="M72" s="98">
        <v>5</v>
      </c>
      <c r="N72" s="98">
        <v>2</v>
      </c>
      <c r="O72" s="97">
        <v>75</v>
      </c>
    </row>
    <row r="73" spans="1:21">
      <c r="B73" s="99" t="s">
        <v>91</v>
      </c>
      <c r="C73" s="100">
        <v>69.89</v>
      </c>
      <c r="D73" s="100">
        <v>73.33</v>
      </c>
      <c r="E73" s="100">
        <v>73.33</v>
      </c>
      <c r="F73" s="100">
        <v>84.84</v>
      </c>
      <c r="G73" s="100">
        <v>57.38</v>
      </c>
      <c r="H73" s="100">
        <v>85.59</v>
      </c>
      <c r="I73" s="100">
        <v>79.67</v>
      </c>
      <c r="J73" s="100">
        <v>59.59</v>
      </c>
      <c r="K73" s="100">
        <v>47.13</v>
      </c>
      <c r="L73" s="100">
        <v>53.85</v>
      </c>
      <c r="M73" s="100">
        <v>55.02</v>
      </c>
      <c r="N73" s="100">
        <v>64.33</v>
      </c>
      <c r="O73" s="100">
        <v>803.95</v>
      </c>
      <c r="P73" s="104">
        <v>59.88</v>
      </c>
      <c r="Q73" s="99" t="s">
        <v>91</v>
      </c>
    </row>
    <row r="74" spans="1:21">
      <c r="B74" s="102" t="s">
        <v>213</v>
      </c>
      <c r="C74" s="103">
        <v>6.9</v>
      </c>
      <c r="D74" s="103">
        <v>5.9</v>
      </c>
      <c r="E74" s="103">
        <v>7.17</v>
      </c>
      <c r="F74" s="103">
        <v>5.8</v>
      </c>
      <c r="G74" s="103">
        <v>5.37</v>
      </c>
      <c r="H74" s="103">
        <v>7.23</v>
      </c>
      <c r="I74" s="103">
        <v>5.6</v>
      </c>
      <c r="J74" s="103">
        <v>4.53</v>
      </c>
      <c r="K74" s="103">
        <v>4.0599999999999996</v>
      </c>
      <c r="L74" s="103">
        <v>4.22</v>
      </c>
      <c r="M74" s="103">
        <v>4.92</v>
      </c>
      <c r="N74" s="103">
        <v>5.8</v>
      </c>
      <c r="O74" s="103">
        <v>67.500000000000014</v>
      </c>
      <c r="P74" s="104">
        <v>59.19</v>
      </c>
      <c r="Q74" s="102" t="s">
        <v>213</v>
      </c>
    </row>
    <row r="75" spans="1:21">
      <c r="A75" s="106" t="s">
        <v>35</v>
      </c>
      <c r="B75" s="87" t="s">
        <v>206</v>
      </c>
      <c r="C75" s="87">
        <v>0.53480000000000005</v>
      </c>
      <c r="D75" s="87">
        <v>0.59060000000000001</v>
      </c>
      <c r="E75" s="87">
        <v>0.53920000000000001</v>
      </c>
      <c r="F75" s="87">
        <v>0.69220000000000004</v>
      </c>
      <c r="G75" s="87">
        <v>0.63580000000000003</v>
      </c>
      <c r="H75" s="87">
        <v>0.54549999999999998</v>
      </c>
      <c r="I75" s="87">
        <v>0.59</v>
      </c>
      <c r="J75" s="87">
        <v>0.66190000000000004</v>
      </c>
      <c r="K75" s="87">
        <v>0.72019999999999995</v>
      </c>
      <c r="L75" s="87">
        <v>0.60260000000000002</v>
      </c>
      <c r="M75" s="87">
        <v>0.57799999999999996</v>
      </c>
      <c r="N75" s="87">
        <v>0.68169999999999997</v>
      </c>
      <c r="O75" s="92">
        <v>7.3725000000000014</v>
      </c>
      <c r="P75" s="90">
        <v>0.61166151785714296</v>
      </c>
      <c r="Q75" s="93" t="s">
        <v>206</v>
      </c>
    </row>
    <row r="76" spans="1:21">
      <c r="B76" s="87" t="s">
        <v>207</v>
      </c>
      <c r="C76" s="87">
        <v>101.61200000000001</v>
      </c>
      <c r="D76" s="87">
        <v>107.4892</v>
      </c>
      <c r="E76" s="87">
        <v>102.9872</v>
      </c>
      <c r="F76" s="87">
        <v>142.5932</v>
      </c>
      <c r="G76" s="87">
        <v>116.9872</v>
      </c>
      <c r="H76" s="87">
        <v>105.28149999999999</v>
      </c>
      <c r="I76" s="87">
        <v>115.64</v>
      </c>
      <c r="J76" s="87">
        <v>105.90400000000001</v>
      </c>
      <c r="K76" s="87">
        <v>108.75019999999999</v>
      </c>
      <c r="L76" s="87">
        <v>118.1096</v>
      </c>
      <c r="M76" s="87">
        <v>121.38</v>
      </c>
      <c r="N76" s="87">
        <v>123.3877</v>
      </c>
      <c r="O76" s="92">
        <v>1370.1218000000001</v>
      </c>
    </row>
    <row r="77" spans="1:21">
      <c r="B77" s="87" t="s">
        <v>208</v>
      </c>
      <c r="C77" s="87">
        <v>0.53310000000000002</v>
      </c>
      <c r="D77" s="87">
        <v>0.58630000000000004</v>
      </c>
      <c r="E77" s="87">
        <v>0.53569999999999995</v>
      </c>
      <c r="F77" s="87">
        <v>0.68799999999999994</v>
      </c>
      <c r="G77" s="87">
        <v>0.63300000000000001</v>
      </c>
      <c r="H77" s="87">
        <v>0.54379999999999995</v>
      </c>
      <c r="I77" s="87">
        <v>0.59250000000000003</v>
      </c>
      <c r="J77" s="87">
        <v>0.66059999999999997</v>
      </c>
      <c r="K77" s="87">
        <v>0.71660000000000001</v>
      </c>
      <c r="L77" s="87">
        <v>0.60009999999999997</v>
      </c>
      <c r="M77" s="87">
        <v>0.5756</v>
      </c>
      <c r="N77" s="87">
        <v>0.67710000000000004</v>
      </c>
      <c r="O77" s="92">
        <v>7.3423999999999996</v>
      </c>
      <c r="P77" s="90">
        <v>0.60917455357142858</v>
      </c>
      <c r="Q77" s="93" t="s">
        <v>208</v>
      </c>
      <c r="S77" s="86">
        <v>0.61</v>
      </c>
      <c r="T77" s="52">
        <f>+ok!K15</f>
        <v>65.102996254681642</v>
      </c>
      <c r="U77" s="52">
        <v>72.833333333333329</v>
      </c>
    </row>
    <row r="78" spans="1:21">
      <c r="B78" s="87" t="s">
        <v>209</v>
      </c>
      <c r="C78" s="87">
        <v>101.289</v>
      </c>
      <c r="D78" s="87">
        <v>106.70660000000001</v>
      </c>
      <c r="E78" s="87">
        <v>102.31869999999999</v>
      </c>
      <c r="F78" s="87">
        <v>141.72799999999998</v>
      </c>
      <c r="G78" s="87">
        <v>116.47200000000001</v>
      </c>
      <c r="H78" s="87">
        <v>104.95339999999999</v>
      </c>
      <c r="I78" s="87">
        <v>116.13000000000001</v>
      </c>
      <c r="J78" s="87">
        <v>105.696</v>
      </c>
      <c r="K78" s="87">
        <v>108.20660000000001</v>
      </c>
      <c r="L78" s="87">
        <v>117.61959999999999</v>
      </c>
      <c r="M78" s="87">
        <v>120.876</v>
      </c>
      <c r="N78" s="87">
        <v>122.55510000000001</v>
      </c>
      <c r="O78" s="92">
        <v>1364.5509999999999</v>
      </c>
    </row>
    <row r="79" spans="1:21">
      <c r="B79" s="87" t="s">
        <v>210</v>
      </c>
      <c r="C79" s="95">
        <v>7104</v>
      </c>
      <c r="D79" s="95">
        <v>6549</v>
      </c>
      <c r="E79" s="95">
        <v>6242</v>
      </c>
      <c r="F79" s="95">
        <v>7516</v>
      </c>
      <c r="G79" s="95">
        <v>6299</v>
      </c>
      <c r="H79" s="95">
        <v>6533</v>
      </c>
      <c r="I79" s="95">
        <v>6008</v>
      </c>
      <c r="J79" s="95">
        <v>6195</v>
      </c>
      <c r="K79" s="95">
        <v>6061</v>
      </c>
      <c r="L79" s="95">
        <v>6839</v>
      </c>
      <c r="M79" s="95">
        <v>6898</v>
      </c>
      <c r="N79" s="95">
        <v>9617</v>
      </c>
      <c r="O79" s="96">
        <v>81861</v>
      </c>
    </row>
    <row r="80" spans="1:21">
      <c r="B80" s="87" t="s">
        <v>211</v>
      </c>
      <c r="C80" s="95">
        <v>190</v>
      </c>
      <c r="D80" s="95">
        <v>182</v>
      </c>
      <c r="E80" s="95">
        <v>191</v>
      </c>
      <c r="F80" s="95">
        <v>206</v>
      </c>
      <c r="G80" s="95">
        <v>184</v>
      </c>
      <c r="H80" s="95">
        <v>193</v>
      </c>
      <c r="I80" s="95">
        <v>196</v>
      </c>
      <c r="J80" s="95">
        <v>160</v>
      </c>
      <c r="K80" s="95">
        <v>151</v>
      </c>
      <c r="L80" s="95">
        <v>196</v>
      </c>
      <c r="M80" s="95">
        <v>210</v>
      </c>
      <c r="N80" s="95">
        <v>181</v>
      </c>
      <c r="O80" s="96">
        <v>2240</v>
      </c>
    </row>
    <row r="81" spans="1:21">
      <c r="B81" s="97" t="s">
        <v>212</v>
      </c>
      <c r="C81" s="98">
        <v>14</v>
      </c>
      <c r="D81" s="98">
        <v>10</v>
      </c>
      <c r="E81" s="98">
        <v>0</v>
      </c>
      <c r="F81" s="98">
        <v>0</v>
      </c>
      <c r="G81" s="98">
        <v>0</v>
      </c>
      <c r="H81" s="98">
        <v>0</v>
      </c>
      <c r="I81" s="98">
        <v>0</v>
      </c>
      <c r="J81" s="98">
        <v>0</v>
      </c>
      <c r="K81" s="98">
        <v>0</v>
      </c>
      <c r="L81" s="98">
        <v>0</v>
      </c>
      <c r="M81" s="98">
        <v>0</v>
      </c>
      <c r="N81" s="98">
        <v>0</v>
      </c>
      <c r="O81" s="97">
        <v>24</v>
      </c>
    </row>
    <row r="82" spans="1:21">
      <c r="B82" s="99" t="s">
        <v>91</v>
      </c>
      <c r="C82" s="100">
        <v>62.9</v>
      </c>
      <c r="D82" s="100">
        <v>59.33</v>
      </c>
      <c r="E82" s="100">
        <v>59.33</v>
      </c>
      <c r="F82" s="100">
        <v>56.34</v>
      </c>
      <c r="G82" s="100">
        <v>73.69</v>
      </c>
      <c r="H82" s="100">
        <v>59.89</v>
      </c>
      <c r="I82" s="100">
        <v>81.11</v>
      </c>
      <c r="J82" s="100">
        <v>58.92</v>
      </c>
      <c r="K82" s="100">
        <v>61.67</v>
      </c>
      <c r="L82" s="100">
        <v>62.69</v>
      </c>
      <c r="M82" s="100">
        <v>64.73</v>
      </c>
      <c r="N82" s="100">
        <v>54.56</v>
      </c>
      <c r="O82" s="100">
        <v>755.16000000000008</v>
      </c>
      <c r="P82" s="104">
        <v>63.63</v>
      </c>
      <c r="Q82" s="99" t="s">
        <v>91</v>
      </c>
    </row>
    <row r="83" spans="1:21">
      <c r="B83" s="102" t="s">
        <v>213</v>
      </c>
      <c r="C83" s="103">
        <v>6.1</v>
      </c>
      <c r="D83" s="103">
        <v>5.8</v>
      </c>
      <c r="E83" s="103">
        <v>6.27</v>
      </c>
      <c r="F83" s="103">
        <v>6.7</v>
      </c>
      <c r="G83" s="103">
        <v>6.13</v>
      </c>
      <c r="H83" s="103">
        <v>6.37</v>
      </c>
      <c r="I83" s="103">
        <v>6.37</v>
      </c>
      <c r="J83" s="103">
        <v>5.17</v>
      </c>
      <c r="K83" s="103">
        <v>4.9000000000000004</v>
      </c>
      <c r="L83" s="103">
        <v>6.33</v>
      </c>
      <c r="M83" s="103">
        <v>6.77</v>
      </c>
      <c r="N83" s="103">
        <v>5.93</v>
      </c>
      <c r="O83" s="103">
        <v>72.84</v>
      </c>
      <c r="P83" s="104">
        <v>72.83</v>
      </c>
      <c r="Q83" s="102" t="s">
        <v>213</v>
      </c>
    </row>
    <row r="84" spans="1:21">
      <c r="A84" s="106" t="s">
        <v>33</v>
      </c>
      <c r="B84" s="87" t="s">
        <v>206</v>
      </c>
      <c r="C84" s="87">
        <v>0.58360000000000001</v>
      </c>
      <c r="D84" s="87">
        <v>0.54</v>
      </c>
      <c r="E84" s="87">
        <v>0.5998</v>
      </c>
      <c r="F84" s="87">
        <v>0.5544</v>
      </c>
      <c r="G84" s="87">
        <v>0.63519999999999999</v>
      </c>
      <c r="H84" s="87">
        <v>0.58020000000000005</v>
      </c>
      <c r="I84" s="87">
        <v>0.60099999999999998</v>
      </c>
      <c r="J84" s="87">
        <v>0.62050000000000005</v>
      </c>
      <c r="K84" s="87">
        <v>0.63829999999999998</v>
      </c>
      <c r="L84" s="87">
        <v>0.61419999999999997</v>
      </c>
      <c r="M84" s="87">
        <v>0.52449999999999997</v>
      </c>
      <c r="N84" s="87">
        <v>0.61229999999999996</v>
      </c>
      <c r="O84" s="92">
        <v>7.104000000000001</v>
      </c>
      <c r="P84" s="90">
        <v>0.59045364095169428</v>
      </c>
      <c r="Q84" s="93" t="s">
        <v>206</v>
      </c>
    </row>
    <row r="85" spans="1:21">
      <c r="B85" s="87" t="s">
        <v>207</v>
      </c>
      <c r="C85" s="87">
        <v>130.14279999999999</v>
      </c>
      <c r="D85" s="87">
        <v>122.58000000000001</v>
      </c>
      <c r="E85" s="87">
        <v>135.5548</v>
      </c>
      <c r="F85" s="87">
        <v>120.8592</v>
      </c>
      <c r="G85" s="87">
        <v>130.85120000000001</v>
      </c>
      <c r="H85" s="87">
        <v>152.5926</v>
      </c>
      <c r="I85" s="87">
        <v>134.023</v>
      </c>
      <c r="J85" s="87">
        <v>139.61250000000001</v>
      </c>
      <c r="K85" s="87">
        <v>123.83019999999999</v>
      </c>
      <c r="L85" s="87">
        <v>147.40799999999999</v>
      </c>
      <c r="M85" s="87">
        <v>140.04149999999998</v>
      </c>
      <c r="N85" s="87">
        <v>160.42259999999999</v>
      </c>
      <c r="O85" s="92">
        <v>1637.9184</v>
      </c>
    </row>
    <row r="86" spans="1:21">
      <c r="B86" s="87" t="s">
        <v>208</v>
      </c>
      <c r="C86" s="87">
        <v>0.58299999999999996</v>
      </c>
      <c r="D86" s="87">
        <v>0.54</v>
      </c>
      <c r="E86" s="87">
        <v>0.5978</v>
      </c>
      <c r="F86" s="87">
        <v>0.55279999999999996</v>
      </c>
      <c r="G86" s="87">
        <v>0.63539999999999996</v>
      </c>
      <c r="H86" s="87">
        <v>0.57779999999999998</v>
      </c>
      <c r="I86" s="87">
        <v>0.59899999999999998</v>
      </c>
      <c r="J86" s="87">
        <v>0.61819999999999997</v>
      </c>
      <c r="K86" s="87">
        <v>0.63980000000000004</v>
      </c>
      <c r="L86" s="87">
        <v>0.61270000000000002</v>
      </c>
      <c r="M86" s="87">
        <v>0.52200000000000002</v>
      </c>
      <c r="N86" s="87">
        <v>0.61</v>
      </c>
      <c r="O86" s="92">
        <v>7.0885000000000007</v>
      </c>
      <c r="P86" s="90">
        <v>0.58907397260273975</v>
      </c>
      <c r="Q86" s="93" t="s">
        <v>208</v>
      </c>
      <c r="S86" s="86">
        <v>0.59</v>
      </c>
      <c r="T86" s="52">
        <f>+ok!K16</f>
        <v>59.501709819247679</v>
      </c>
      <c r="U86" s="52">
        <v>58.021739130434781</v>
      </c>
    </row>
    <row r="87" spans="1:21">
      <c r="B87" s="87" t="s">
        <v>209</v>
      </c>
      <c r="C87" s="87">
        <v>130.00899999999999</v>
      </c>
      <c r="D87" s="87">
        <v>122.58000000000001</v>
      </c>
      <c r="E87" s="87">
        <v>135.1028</v>
      </c>
      <c r="F87" s="87">
        <v>120.51039999999999</v>
      </c>
      <c r="G87" s="87">
        <v>130.89239999999998</v>
      </c>
      <c r="H87" s="87">
        <v>151.9614</v>
      </c>
      <c r="I87" s="87">
        <v>133.577</v>
      </c>
      <c r="J87" s="87">
        <v>139.095</v>
      </c>
      <c r="K87" s="87">
        <v>124.1212</v>
      </c>
      <c r="L87" s="87">
        <v>147.048</v>
      </c>
      <c r="M87" s="87">
        <v>139.374</v>
      </c>
      <c r="N87" s="87">
        <v>159.82</v>
      </c>
      <c r="O87" s="92">
        <v>1634.0912000000001</v>
      </c>
    </row>
    <row r="88" spans="1:21">
      <c r="B88" s="87" t="s">
        <v>210</v>
      </c>
      <c r="C88" s="95">
        <v>8085</v>
      </c>
      <c r="D88" s="95">
        <v>7426</v>
      </c>
      <c r="E88" s="95">
        <v>7361</v>
      </c>
      <c r="F88" s="95">
        <v>7603</v>
      </c>
      <c r="G88" s="95">
        <v>7035</v>
      </c>
      <c r="H88" s="95">
        <v>7478</v>
      </c>
      <c r="I88" s="95">
        <v>6923</v>
      </c>
      <c r="J88" s="95">
        <v>7589</v>
      </c>
      <c r="K88" s="95">
        <v>7186</v>
      </c>
      <c r="L88" s="95">
        <v>7754</v>
      </c>
      <c r="M88" s="95">
        <v>7929</v>
      </c>
      <c r="N88" s="95">
        <v>7782</v>
      </c>
      <c r="O88" s="96">
        <v>90151</v>
      </c>
    </row>
    <row r="89" spans="1:21">
      <c r="B89" s="87" t="s">
        <v>211</v>
      </c>
      <c r="C89" s="95">
        <v>223</v>
      </c>
      <c r="D89" s="95">
        <v>227</v>
      </c>
      <c r="E89" s="95">
        <v>226</v>
      </c>
      <c r="F89" s="95">
        <v>218</v>
      </c>
      <c r="G89" s="95">
        <v>206</v>
      </c>
      <c r="H89" s="95">
        <v>263</v>
      </c>
      <c r="I89" s="95">
        <v>223</v>
      </c>
      <c r="J89" s="95">
        <v>225</v>
      </c>
      <c r="K89" s="95">
        <v>194</v>
      </c>
      <c r="L89" s="95">
        <v>240</v>
      </c>
      <c r="M89" s="95">
        <v>267</v>
      </c>
      <c r="N89" s="95">
        <v>262</v>
      </c>
      <c r="O89" s="96">
        <v>2774</v>
      </c>
    </row>
    <row r="90" spans="1:21">
      <c r="B90" s="97" t="s">
        <v>212</v>
      </c>
      <c r="C90" s="98">
        <v>10</v>
      </c>
      <c r="D90" s="98">
        <v>6</v>
      </c>
      <c r="E90" s="98">
        <v>7</v>
      </c>
      <c r="F90" s="98">
        <v>1</v>
      </c>
      <c r="G90" s="98">
        <v>2</v>
      </c>
      <c r="H90" s="98">
        <v>69</v>
      </c>
      <c r="I90" s="98">
        <v>4</v>
      </c>
      <c r="J90" s="98">
        <v>23</v>
      </c>
      <c r="K90" s="98">
        <v>0</v>
      </c>
      <c r="L90" s="98">
        <v>4</v>
      </c>
      <c r="M90" s="98">
        <v>14</v>
      </c>
      <c r="N90" s="98">
        <v>0</v>
      </c>
      <c r="O90" s="97">
        <v>140</v>
      </c>
    </row>
    <row r="91" spans="1:21">
      <c r="B91" s="99" t="s">
        <v>91</v>
      </c>
      <c r="C91" s="100">
        <v>87.63</v>
      </c>
      <c r="D91" s="100">
        <v>84.22</v>
      </c>
      <c r="E91" s="100">
        <v>84.22</v>
      </c>
      <c r="F91" s="100">
        <v>101.83</v>
      </c>
      <c r="G91" s="100">
        <v>90</v>
      </c>
      <c r="H91" s="100">
        <v>97.42</v>
      </c>
      <c r="I91" s="100">
        <v>90.56</v>
      </c>
      <c r="J91" s="100">
        <v>53.79</v>
      </c>
      <c r="K91" s="100">
        <v>46.23</v>
      </c>
      <c r="L91" s="100">
        <v>62.97</v>
      </c>
      <c r="M91" s="100">
        <v>54.28</v>
      </c>
      <c r="N91" s="100">
        <v>58.84</v>
      </c>
      <c r="O91" s="100">
        <v>911.9899999999999</v>
      </c>
      <c r="P91" s="104">
        <v>57.37</v>
      </c>
      <c r="Q91" s="99" t="s">
        <v>91</v>
      </c>
    </row>
    <row r="92" spans="1:21">
      <c r="B92" s="102" t="s">
        <v>213</v>
      </c>
      <c r="C92" s="103">
        <v>7.13</v>
      </c>
      <c r="D92" s="103">
        <v>7.27</v>
      </c>
      <c r="E92" s="103">
        <v>7.23</v>
      </c>
      <c r="F92" s="103">
        <v>6.97</v>
      </c>
      <c r="G92" s="103">
        <v>6.6</v>
      </c>
      <c r="H92" s="103">
        <v>8.43</v>
      </c>
      <c r="I92" s="103">
        <v>7.1</v>
      </c>
      <c r="J92" s="103">
        <v>4.74</v>
      </c>
      <c r="K92" s="103">
        <v>4.04</v>
      </c>
      <c r="L92" s="103">
        <v>5.09</v>
      </c>
      <c r="M92" s="103">
        <v>5.59</v>
      </c>
      <c r="N92" s="103">
        <v>5.57</v>
      </c>
      <c r="O92" s="103">
        <v>75.759999999999991</v>
      </c>
      <c r="P92" s="104">
        <v>58.11</v>
      </c>
      <c r="Q92" s="102" t="s">
        <v>213</v>
      </c>
    </row>
    <row r="93" spans="1:21">
      <c r="A93" s="106" t="s">
        <v>27</v>
      </c>
      <c r="B93" s="87" t="s">
        <v>206</v>
      </c>
      <c r="C93" s="87">
        <v>0.52910000000000001</v>
      </c>
      <c r="D93" s="87">
        <v>0.52239999999999998</v>
      </c>
      <c r="E93" s="87">
        <v>0.49740000000000001</v>
      </c>
      <c r="F93" s="87">
        <v>0.48580000000000001</v>
      </c>
      <c r="G93" s="87">
        <v>0.59019999999999995</v>
      </c>
      <c r="H93" s="87">
        <v>0.59460000000000002</v>
      </c>
      <c r="I93" s="87">
        <v>0.5615</v>
      </c>
      <c r="J93" s="87">
        <v>0.89080000000000004</v>
      </c>
      <c r="K93" s="87">
        <v>0.56110000000000004</v>
      </c>
      <c r="L93" s="87">
        <v>0.51910000000000001</v>
      </c>
      <c r="M93" s="87">
        <v>0.54100000000000004</v>
      </c>
      <c r="N93" s="87">
        <v>0.64570000000000005</v>
      </c>
      <c r="O93" s="92">
        <v>6.9386999999999999</v>
      </c>
      <c r="P93" s="90">
        <v>0.575215945229682</v>
      </c>
      <c r="Q93" s="93" t="s">
        <v>206</v>
      </c>
    </row>
    <row r="94" spans="1:21">
      <c r="B94" s="87" t="s">
        <v>207</v>
      </c>
      <c r="C94" s="87">
        <v>125.39670000000001</v>
      </c>
      <c r="D94" s="87">
        <v>99.778399999999991</v>
      </c>
      <c r="E94" s="87">
        <v>104.45400000000001</v>
      </c>
      <c r="F94" s="87">
        <v>104.9328</v>
      </c>
      <c r="G94" s="87">
        <v>89.710399999999993</v>
      </c>
      <c r="H94" s="87">
        <v>117.1362</v>
      </c>
      <c r="I94" s="87">
        <v>90.962999999999994</v>
      </c>
      <c r="J94" s="87">
        <v>165.68880000000001</v>
      </c>
      <c r="K94" s="87">
        <v>83.60390000000001</v>
      </c>
      <c r="L94" s="87">
        <v>99.148099999999999</v>
      </c>
      <c r="M94" s="87">
        <v>100.08500000000001</v>
      </c>
      <c r="N94" s="87">
        <v>121.39160000000001</v>
      </c>
      <c r="O94" s="92">
        <v>1302.2889</v>
      </c>
    </row>
    <row r="95" spans="1:21">
      <c r="B95" s="87" t="s">
        <v>208</v>
      </c>
      <c r="C95" s="87">
        <v>0.52710000000000001</v>
      </c>
      <c r="D95" s="87">
        <v>0.52129999999999999</v>
      </c>
      <c r="E95" s="87">
        <v>0.49509999999999998</v>
      </c>
      <c r="F95" s="87">
        <v>0.4854</v>
      </c>
      <c r="G95" s="87">
        <v>0.58540000000000003</v>
      </c>
      <c r="H95" s="87">
        <v>0.59099999999999997</v>
      </c>
      <c r="I95" s="87">
        <v>0.55710000000000004</v>
      </c>
      <c r="J95" s="87">
        <v>0.58799999999999997</v>
      </c>
      <c r="K95" s="87">
        <v>0.55859999999999999</v>
      </c>
      <c r="L95" s="87">
        <v>0.51829999999999998</v>
      </c>
      <c r="M95" s="87">
        <v>0.53659999999999997</v>
      </c>
      <c r="N95" s="87">
        <v>0.64029999999999998</v>
      </c>
      <c r="O95" s="92">
        <v>6.6041999999999996</v>
      </c>
      <c r="P95" s="90">
        <v>0.54779527385159021</v>
      </c>
      <c r="Q95" s="93" t="s">
        <v>208</v>
      </c>
      <c r="S95" s="86">
        <v>0.55000000000000004</v>
      </c>
      <c r="T95" s="52">
        <f>+ok!K17</f>
        <v>64.522471910112358</v>
      </c>
      <c r="U95" s="52">
        <v>73.433333333333337</v>
      </c>
    </row>
    <row r="96" spans="1:21">
      <c r="B96" s="87" t="s">
        <v>209</v>
      </c>
      <c r="C96" s="87">
        <v>124.92270000000001</v>
      </c>
      <c r="D96" s="87">
        <v>99.568299999999994</v>
      </c>
      <c r="E96" s="87">
        <v>103.971</v>
      </c>
      <c r="F96" s="87">
        <v>104.8464</v>
      </c>
      <c r="G96" s="87">
        <v>88.980800000000002</v>
      </c>
      <c r="H96" s="87">
        <v>116.42699999999999</v>
      </c>
      <c r="I96" s="87">
        <v>90.250200000000007</v>
      </c>
      <c r="J96" s="87">
        <v>109.36799999999999</v>
      </c>
      <c r="K96" s="87">
        <v>83.231399999999994</v>
      </c>
      <c r="L96" s="87">
        <v>98.9953</v>
      </c>
      <c r="M96" s="87">
        <v>99.270999999999987</v>
      </c>
      <c r="N96" s="87">
        <v>120.37639999999999</v>
      </c>
      <c r="O96" s="92">
        <v>1240.2085000000002</v>
      </c>
    </row>
    <row r="97" spans="1:21">
      <c r="B97" s="87" t="s">
        <v>210</v>
      </c>
      <c r="C97" s="95">
        <v>6745</v>
      </c>
      <c r="D97" s="95">
        <v>6320</v>
      </c>
      <c r="E97" s="95">
        <v>6430</v>
      </c>
      <c r="F97" s="95">
        <v>7064</v>
      </c>
      <c r="G97" s="95">
        <v>6696</v>
      </c>
      <c r="H97" s="95">
        <v>7130</v>
      </c>
      <c r="I97" s="95">
        <v>6410</v>
      </c>
      <c r="J97" s="95">
        <v>7015</v>
      </c>
      <c r="K97" s="95">
        <v>6980</v>
      </c>
      <c r="L97" s="95">
        <v>7566</v>
      </c>
      <c r="M97" s="95">
        <v>8031</v>
      </c>
      <c r="N97" s="95">
        <v>7809</v>
      </c>
      <c r="O97" s="96">
        <v>84196</v>
      </c>
    </row>
    <row r="98" spans="1:21">
      <c r="B98" s="87" t="s">
        <v>211</v>
      </c>
      <c r="C98" s="95">
        <v>237</v>
      </c>
      <c r="D98" s="95">
        <v>191</v>
      </c>
      <c r="E98" s="95">
        <v>210</v>
      </c>
      <c r="F98" s="95">
        <v>216</v>
      </c>
      <c r="G98" s="95">
        <v>152</v>
      </c>
      <c r="H98" s="95">
        <v>197</v>
      </c>
      <c r="I98" s="95">
        <v>162</v>
      </c>
      <c r="J98" s="95">
        <v>186</v>
      </c>
      <c r="K98" s="95">
        <v>149</v>
      </c>
      <c r="L98" s="95">
        <v>191</v>
      </c>
      <c r="M98" s="95">
        <v>185</v>
      </c>
      <c r="N98" s="95">
        <v>188</v>
      </c>
      <c r="O98" s="96">
        <v>2264</v>
      </c>
    </row>
    <row r="99" spans="1:21">
      <c r="B99" s="97" t="s">
        <v>212</v>
      </c>
      <c r="C99" s="98">
        <v>56</v>
      </c>
      <c r="D99" s="98">
        <v>8</v>
      </c>
      <c r="E99" s="98">
        <v>17</v>
      </c>
      <c r="F99" s="98">
        <v>10</v>
      </c>
      <c r="G99" s="98">
        <v>26</v>
      </c>
      <c r="H99" s="98">
        <v>11</v>
      </c>
      <c r="I99" s="98">
        <v>11</v>
      </c>
      <c r="J99" s="98">
        <v>3</v>
      </c>
      <c r="K99" s="98">
        <v>10</v>
      </c>
      <c r="L99" s="98">
        <v>18</v>
      </c>
      <c r="M99" s="98">
        <v>156</v>
      </c>
      <c r="N99" s="98">
        <v>55</v>
      </c>
      <c r="O99" s="97">
        <v>381</v>
      </c>
    </row>
    <row r="100" spans="1:21">
      <c r="B100" s="99" t="s">
        <v>91</v>
      </c>
      <c r="C100" s="100">
        <v>83.98</v>
      </c>
      <c r="D100" s="100">
        <v>64.33</v>
      </c>
      <c r="E100" s="100">
        <v>64.33</v>
      </c>
      <c r="F100" s="100">
        <v>69.33</v>
      </c>
      <c r="G100" s="100">
        <v>61.48</v>
      </c>
      <c r="H100" s="100">
        <v>62.04</v>
      </c>
      <c r="I100" s="100">
        <v>49.56</v>
      </c>
      <c r="J100" s="100">
        <v>58.71</v>
      </c>
      <c r="K100" s="100">
        <v>52.56</v>
      </c>
      <c r="L100" s="100">
        <v>52.85</v>
      </c>
      <c r="M100" s="100">
        <v>78.28</v>
      </c>
      <c r="N100" s="100">
        <v>58</v>
      </c>
      <c r="O100" s="100">
        <v>755.44999999999993</v>
      </c>
      <c r="P100" s="104">
        <v>62.88</v>
      </c>
      <c r="Q100" s="99" t="s">
        <v>91</v>
      </c>
    </row>
    <row r="101" spans="1:21">
      <c r="B101" s="102" t="s">
        <v>213</v>
      </c>
      <c r="C101" s="103">
        <v>7.63</v>
      </c>
      <c r="D101" s="103">
        <v>6.1</v>
      </c>
      <c r="E101" s="103">
        <v>6.7</v>
      </c>
      <c r="F101" s="103">
        <v>6.9</v>
      </c>
      <c r="G101" s="103">
        <v>5.03</v>
      </c>
      <c r="H101" s="103">
        <v>6.47</v>
      </c>
      <c r="I101" s="103">
        <v>5.23</v>
      </c>
      <c r="J101" s="103">
        <v>6.1</v>
      </c>
      <c r="K101" s="103">
        <v>4.97</v>
      </c>
      <c r="L101" s="103">
        <v>6.13</v>
      </c>
      <c r="M101" s="103">
        <v>6.13</v>
      </c>
      <c r="N101" s="103">
        <v>6.13</v>
      </c>
      <c r="O101" s="103">
        <v>73.52</v>
      </c>
      <c r="P101" s="104">
        <v>73.53</v>
      </c>
      <c r="Q101" s="102" t="s">
        <v>213</v>
      </c>
    </row>
    <row r="102" spans="1:21">
      <c r="A102" s="106" t="s">
        <v>28</v>
      </c>
      <c r="B102" s="87" t="s">
        <v>206</v>
      </c>
      <c r="C102" s="87">
        <v>0.56869999999999998</v>
      </c>
      <c r="D102" s="87">
        <v>0.61339999999999995</v>
      </c>
      <c r="E102" s="87">
        <v>0.57320000000000004</v>
      </c>
      <c r="F102" s="87">
        <v>0.62629999999999997</v>
      </c>
      <c r="G102" s="87">
        <v>0.62849999999999995</v>
      </c>
      <c r="H102" s="87">
        <v>0.57150000000000001</v>
      </c>
      <c r="I102" s="87">
        <v>0.54020000000000001</v>
      </c>
      <c r="J102" s="87">
        <v>0.58450000000000002</v>
      </c>
      <c r="K102" s="87">
        <v>0.56759999999999999</v>
      </c>
      <c r="L102" s="87">
        <v>0.62029999999999996</v>
      </c>
      <c r="M102" s="87">
        <v>0.61609999999999998</v>
      </c>
      <c r="N102" s="87">
        <v>0.59609999999999996</v>
      </c>
      <c r="O102" s="92">
        <v>7.1064000000000007</v>
      </c>
      <c r="P102" s="90">
        <v>0.59176038277511966</v>
      </c>
      <c r="Q102" s="93" t="s">
        <v>206</v>
      </c>
    </row>
    <row r="103" spans="1:21">
      <c r="B103" s="87" t="s">
        <v>207</v>
      </c>
      <c r="C103" s="87">
        <v>156.96119999999999</v>
      </c>
      <c r="D103" s="87">
        <v>139.8552</v>
      </c>
      <c r="E103" s="87">
        <v>156.48360000000002</v>
      </c>
      <c r="F103" s="87">
        <v>159.70650000000001</v>
      </c>
      <c r="G103" s="87">
        <v>142.6695</v>
      </c>
      <c r="H103" s="87">
        <v>161.16300000000001</v>
      </c>
      <c r="I103" s="87">
        <v>146.93440000000001</v>
      </c>
      <c r="J103" s="87">
        <v>157.815</v>
      </c>
      <c r="K103" s="87">
        <v>136.22399999999999</v>
      </c>
      <c r="L103" s="87">
        <v>183.6088</v>
      </c>
      <c r="M103" s="87">
        <v>189.75880000000001</v>
      </c>
      <c r="N103" s="87">
        <v>123.9888</v>
      </c>
      <c r="O103" s="92">
        <v>1855.1688000000001</v>
      </c>
    </row>
    <row r="104" spans="1:21">
      <c r="B104" s="87" t="s">
        <v>208</v>
      </c>
      <c r="C104" s="87">
        <v>0.56699999999999995</v>
      </c>
      <c r="D104" s="87">
        <v>0.61199999999999999</v>
      </c>
      <c r="E104" s="87">
        <v>0.56899999999999995</v>
      </c>
      <c r="F104" s="87">
        <v>0.62419999999999998</v>
      </c>
      <c r="G104" s="87">
        <v>0.62350000000000005</v>
      </c>
      <c r="H104" s="87">
        <v>0.56840000000000002</v>
      </c>
      <c r="I104" s="87">
        <v>0.5393</v>
      </c>
      <c r="J104" s="87">
        <v>0.57999999999999996</v>
      </c>
      <c r="K104" s="87">
        <v>0.56640000000000001</v>
      </c>
      <c r="L104" s="87">
        <v>0.61470000000000002</v>
      </c>
      <c r="M104" s="87">
        <v>0.61699999999999999</v>
      </c>
      <c r="N104" s="87">
        <v>0.59540000000000004</v>
      </c>
      <c r="O104" s="92">
        <v>7.0768999999999993</v>
      </c>
      <c r="P104" s="90">
        <v>0.58928717703349276</v>
      </c>
      <c r="Q104" s="93" t="s">
        <v>208</v>
      </c>
      <c r="S104" s="86">
        <v>0.59</v>
      </c>
      <c r="T104" s="52">
        <f>+ok!K18</f>
        <v>73.523480265053294</v>
      </c>
      <c r="U104" s="52">
        <v>77.538461538461533</v>
      </c>
    </row>
    <row r="105" spans="1:21">
      <c r="B105" s="87" t="s">
        <v>209</v>
      </c>
      <c r="C105" s="87">
        <v>156.49199999999999</v>
      </c>
      <c r="D105" s="87">
        <v>139.536</v>
      </c>
      <c r="E105" s="87">
        <v>155.33699999999999</v>
      </c>
      <c r="F105" s="87">
        <v>159.17099999999999</v>
      </c>
      <c r="G105" s="87">
        <v>141.53450000000001</v>
      </c>
      <c r="H105" s="87">
        <v>160.28880000000001</v>
      </c>
      <c r="I105" s="87">
        <v>146.68960000000001</v>
      </c>
      <c r="J105" s="87">
        <v>156.6</v>
      </c>
      <c r="K105" s="87">
        <v>135.93600000000001</v>
      </c>
      <c r="L105" s="87">
        <v>181.9512</v>
      </c>
      <c r="M105" s="87">
        <v>190.036</v>
      </c>
      <c r="N105" s="87">
        <v>123.84320000000001</v>
      </c>
      <c r="O105" s="92">
        <v>1847.4152999999999</v>
      </c>
    </row>
    <row r="106" spans="1:21">
      <c r="B106" s="87" t="s">
        <v>210</v>
      </c>
      <c r="C106" s="95">
        <v>9199</v>
      </c>
      <c r="D106" s="95">
        <v>8123</v>
      </c>
      <c r="E106" s="95">
        <v>7679</v>
      </c>
      <c r="F106" s="95">
        <v>8444</v>
      </c>
      <c r="G106" s="95">
        <v>7703</v>
      </c>
      <c r="H106" s="95">
        <v>8574</v>
      </c>
      <c r="I106" s="95">
        <v>7831</v>
      </c>
      <c r="J106" s="95">
        <v>8530</v>
      </c>
      <c r="K106" s="95">
        <v>8522</v>
      </c>
      <c r="L106" s="95">
        <v>9016</v>
      </c>
      <c r="M106" s="95">
        <v>9323</v>
      </c>
      <c r="N106" s="95">
        <v>8819</v>
      </c>
      <c r="O106" s="96">
        <v>101763</v>
      </c>
    </row>
    <row r="107" spans="1:21">
      <c r="B107" s="87" t="s">
        <v>211</v>
      </c>
      <c r="C107" s="95">
        <v>276</v>
      </c>
      <c r="D107" s="95">
        <v>228</v>
      </c>
      <c r="E107" s="95">
        <v>273</v>
      </c>
      <c r="F107" s="95">
        <v>255</v>
      </c>
      <c r="G107" s="95">
        <v>227</v>
      </c>
      <c r="H107" s="95">
        <v>282</v>
      </c>
      <c r="I107" s="95">
        <v>272</v>
      </c>
      <c r="J107" s="95">
        <v>270</v>
      </c>
      <c r="K107" s="95">
        <v>240</v>
      </c>
      <c r="L107" s="95">
        <v>296</v>
      </c>
      <c r="M107" s="95">
        <v>308</v>
      </c>
      <c r="N107" s="95">
        <v>208</v>
      </c>
      <c r="O107" s="96">
        <v>3135</v>
      </c>
    </row>
    <row r="108" spans="1:21">
      <c r="B108" s="97" t="s">
        <v>212</v>
      </c>
      <c r="C108" s="98">
        <v>1</v>
      </c>
      <c r="D108" s="98">
        <v>0</v>
      </c>
      <c r="E108" s="98">
        <v>0</v>
      </c>
      <c r="F108" s="98">
        <v>3</v>
      </c>
      <c r="G108" s="98">
        <v>0</v>
      </c>
      <c r="H108" s="98">
        <v>1</v>
      </c>
      <c r="I108" s="98">
        <v>0</v>
      </c>
      <c r="J108" s="98">
        <v>0</v>
      </c>
      <c r="K108" s="98">
        <v>0</v>
      </c>
      <c r="L108" s="98">
        <v>0</v>
      </c>
      <c r="M108" s="98">
        <v>0</v>
      </c>
      <c r="N108" s="98">
        <v>0</v>
      </c>
      <c r="O108" s="97">
        <v>5</v>
      </c>
    </row>
    <row r="109" spans="1:21">
      <c r="B109" s="99" t="s">
        <v>91</v>
      </c>
      <c r="C109" s="100">
        <v>92.37</v>
      </c>
      <c r="D109" s="100">
        <v>77.44</v>
      </c>
      <c r="E109" s="100">
        <v>77.44</v>
      </c>
      <c r="F109" s="100">
        <v>92.47</v>
      </c>
      <c r="G109" s="100">
        <v>82.26</v>
      </c>
      <c r="H109" s="100">
        <v>92.24</v>
      </c>
      <c r="I109" s="100">
        <v>88.67</v>
      </c>
      <c r="J109" s="100">
        <v>62.45</v>
      </c>
      <c r="K109" s="100">
        <v>55.38</v>
      </c>
      <c r="L109" s="100">
        <v>72.290000000000006</v>
      </c>
      <c r="M109" s="100">
        <v>91.07</v>
      </c>
      <c r="N109" s="100">
        <v>74.87</v>
      </c>
      <c r="O109" s="100">
        <v>958.94999999999993</v>
      </c>
      <c r="P109" s="104">
        <v>70.27</v>
      </c>
      <c r="Q109" s="99" t="s">
        <v>91</v>
      </c>
    </row>
    <row r="110" spans="1:21">
      <c r="B110" s="102" t="s">
        <v>213</v>
      </c>
      <c r="C110" s="103">
        <v>8.57</v>
      </c>
      <c r="D110" s="103">
        <v>7.17</v>
      </c>
      <c r="E110" s="103">
        <v>8.6300000000000008</v>
      </c>
      <c r="F110" s="103">
        <v>8.1999999999999993</v>
      </c>
      <c r="G110" s="103">
        <v>7.33</v>
      </c>
      <c r="H110" s="103">
        <v>8.9</v>
      </c>
      <c r="I110" s="103">
        <v>8.33</v>
      </c>
      <c r="J110" s="103">
        <v>6.46</v>
      </c>
      <c r="K110" s="103">
        <v>5.64</v>
      </c>
      <c r="L110" s="103">
        <v>7.28</v>
      </c>
      <c r="M110" s="103">
        <v>7.44</v>
      </c>
      <c r="N110" s="103">
        <v>6.79</v>
      </c>
      <c r="O110" s="103">
        <v>90.74</v>
      </c>
      <c r="P110" s="104">
        <v>77.56</v>
      </c>
      <c r="Q110" s="102" t="s">
        <v>213</v>
      </c>
    </row>
    <row r="111" spans="1:21">
      <c r="A111" s="106" t="s">
        <v>29</v>
      </c>
      <c r="B111" s="87" t="s">
        <v>206</v>
      </c>
      <c r="C111" s="87">
        <v>0.51019999999999999</v>
      </c>
      <c r="D111" s="87">
        <v>0.58209999999999995</v>
      </c>
      <c r="E111" s="87">
        <v>0.4536</v>
      </c>
      <c r="F111" s="87">
        <v>0.46029999999999999</v>
      </c>
      <c r="G111" s="87">
        <v>0.42830000000000001</v>
      </c>
      <c r="H111" s="87">
        <v>0.45040000000000002</v>
      </c>
      <c r="I111" s="87">
        <v>0.4108</v>
      </c>
      <c r="J111" s="87">
        <v>0.44119999999999998</v>
      </c>
      <c r="K111" s="87">
        <v>0.42030000000000001</v>
      </c>
      <c r="L111" s="87">
        <v>0.41499999999999998</v>
      </c>
      <c r="M111" s="87">
        <v>0.5323</v>
      </c>
      <c r="N111" s="87">
        <v>0.49869999999999998</v>
      </c>
      <c r="O111" s="92">
        <v>5.6032000000000002</v>
      </c>
      <c r="P111" s="90">
        <v>0.46841052631578939</v>
      </c>
      <c r="Q111" s="93" t="s">
        <v>206</v>
      </c>
    </row>
    <row r="112" spans="1:21">
      <c r="B112" s="87" t="s">
        <v>207</v>
      </c>
      <c r="C112" s="87">
        <v>27.550799999999999</v>
      </c>
      <c r="D112" s="87">
        <v>34.925999999999995</v>
      </c>
      <c r="E112" s="87">
        <v>26.308800000000002</v>
      </c>
      <c r="F112" s="87">
        <v>26.697399999999998</v>
      </c>
      <c r="G112" s="87">
        <v>25.2697</v>
      </c>
      <c r="H112" s="87">
        <v>26.123200000000001</v>
      </c>
      <c r="I112" s="87">
        <v>18.896799999999999</v>
      </c>
      <c r="J112" s="87">
        <v>28.677999999999997</v>
      </c>
      <c r="K112" s="87">
        <v>18.493200000000002</v>
      </c>
      <c r="L112" s="87">
        <v>22.41</v>
      </c>
      <c r="M112" s="87">
        <v>28.2119</v>
      </c>
      <c r="N112" s="87">
        <v>27.927199999999999</v>
      </c>
      <c r="O112" s="92">
        <v>311.49299999999994</v>
      </c>
    </row>
    <row r="113" spans="1:21">
      <c r="B113" s="87" t="s">
        <v>208</v>
      </c>
      <c r="C113" s="87">
        <v>0.51280000000000003</v>
      </c>
      <c r="D113" s="87">
        <v>0.57709999999999995</v>
      </c>
      <c r="E113" s="87">
        <v>0.45050000000000001</v>
      </c>
      <c r="F113" s="87">
        <v>0.46160000000000001</v>
      </c>
      <c r="G113" s="87">
        <v>0.42509999999999998</v>
      </c>
      <c r="H113" s="87">
        <v>0.44929999999999998</v>
      </c>
      <c r="I113" s="87">
        <v>0.41160000000000002</v>
      </c>
      <c r="J113" s="87">
        <v>0.43990000000000001</v>
      </c>
      <c r="K113" s="87">
        <v>0.42080000000000001</v>
      </c>
      <c r="L113" s="87">
        <v>0.41930000000000001</v>
      </c>
      <c r="M113" s="87">
        <v>0.53979999999999995</v>
      </c>
      <c r="N113" s="87">
        <v>0.49909999999999999</v>
      </c>
      <c r="O113" s="92">
        <v>5.6068999999999996</v>
      </c>
      <c r="P113" s="90">
        <v>0.46857563909774436</v>
      </c>
      <c r="Q113" s="93" t="s">
        <v>208</v>
      </c>
      <c r="S113" s="86">
        <v>0.47</v>
      </c>
      <c r="T113" s="52">
        <f>+ok!K19</f>
        <v>69.719101123595507</v>
      </c>
      <c r="U113" s="52">
        <v>65.7</v>
      </c>
    </row>
    <row r="114" spans="1:21">
      <c r="B114" s="87" t="s">
        <v>209</v>
      </c>
      <c r="C114" s="87">
        <v>27.691200000000002</v>
      </c>
      <c r="D114" s="87">
        <v>34.625999999999998</v>
      </c>
      <c r="E114" s="87">
        <v>26.129000000000001</v>
      </c>
      <c r="F114" s="87">
        <v>26.7728</v>
      </c>
      <c r="G114" s="87">
        <v>25.0809</v>
      </c>
      <c r="H114" s="87">
        <v>26.0594</v>
      </c>
      <c r="I114" s="87">
        <v>18.933600000000002</v>
      </c>
      <c r="J114" s="87">
        <v>28.593500000000002</v>
      </c>
      <c r="K114" s="87">
        <v>18.5152</v>
      </c>
      <c r="L114" s="87">
        <v>22.642199999999999</v>
      </c>
      <c r="M114" s="87">
        <v>28.609399999999997</v>
      </c>
      <c r="N114" s="87">
        <v>27.9496</v>
      </c>
      <c r="O114" s="92">
        <v>311.6028</v>
      </c>
    </row>
    <row r="115" spans="1:21">
      <c r="B115" s="87" t="s">
        <v>210</v>
      </c>
      <c r="C115" s="95">
        <v>2662</v>
      </c>
      <c r="D115" s="95">
        <v>2421</v>
      </c>
      <c r="E115" s="95">
        <v>2421</v>
      </c>
      <c r="F115" s="95">
        <v>2602</v>
      </c>
      <c r="G115" s="95">
        <v>2542</v>
      </c>
      <c r="H115" s="95">
        <v>2592</v>
      </c>
      <c r="I115" s="95">
        <v>2449</v>
      </c>
      <c r="J115" s="95">
        <v>2401</v>
      </c>
      <c r="K115" s="95">
        <v>2613</v>
      </c>
      <c r="L115" s="95">
        <v>2759</v>
      </c>
      <c r="M115" s="95">
        <v>2812</v>
      </c>
      <c r="N115" s="95">
        <v>2509</v>
      </c>
      <c r="O115" s="96">
        <v>30783</v>
      </c>
    </row>
    <row r="116" spans="1:21">
      <c r="B116" s="87" t="s">
        <v>211</v>
      </c>
      <c r="C116" s="95">
        <v>54</v>
      </c>
      <c r="D116" s="95">
        <v>60</v>
      </c>
      <c r="E116" s="95">
        <v>58</v>
      </c>
      <c r="F116" s="95">
        <v>58</v>
      </c>
      <c r="G116" s="95">
        <v>59</v>
      </c>
      <c r="H116" s="95">
        <v>58</v>
      </c>
      <c r="I116" s="95">
        <v>46</v>
      </c>
      <c r="J116" s="95">
        <v>65</v>
      </c>
      <c r="K116" s="95">
        <v>44</v>
      </c>
      <c r="L116" s="95">
        <v>54</v>
      </c>
      <c r="M116" s="95">
        <v>53</v>
      </c>
      <c r="N116" s="95">
        <v>56</v>
      </c>
      <c r="O116" s="96">
        <v>665</v>
      </c>
    </row>
    <row r="117" spans="1:21">
      <c r="B117" s="97" t="s">
        <v>212</v>
      </c>
      <c r="C117" s="98">
        <v>1</v>
      </c>
      <c r="D117" s="98">
        <v>5</v>
      </c>
      <c r="E117" s="98">
        <v>3</v>
      </c>
      <c r="F117" s="98">
        <v>1</v>
      </c>
      <c r="G117" s="98">
        <v>2</v>
      </c>
      <c r="H117" s="98">
        <v>2</v>
      </c>
      <c r="I117" s="98">
        <v>2</v>
      </c>
      <c r="J117" s="98">
        <v>0</v>
      </c>
      <c r="K117" s="98">
        <v>0</v>
      </c>
      <c r="L117" s="98">
        <v>0</v>
      </c>
      <c r="M117" s="98">
        <v>0</v>
      </c>
      <c r="N117" s="98">
        <v>0</v>
      </c>
      <c r="O117" s="97">
        <v>16</v>
      </c>
    </row>
    <row r="118" spans="1:21">
      <c r="B118" s="99" t="s">
        <v>91</v>
      </c>
      <c r="C118" s="100">
        <v>88.39</v>
      </c>
      <c r="D118" s="100">
        <v>58</v>
      </c>
      <c r="E118" s="100">
        <v>58</v>
      </c>
      <c r="F118" s="100">
        <v>58.33</v>
      </c>
      <c r="G118" s="100">
        <v>61.85</v>
      </c>
      <c r="H118" s="100">
        <v>50.32</v>
      </c>
      <c r="I118" s="100">
        <v>52.33</v>
      </c>
      <c r="J118" s="100">
        <v>55.81</v>
      </c>
      <c r="K118" s="100">
        <v>47.67</v>
      </c>
      <c r="L118" s="100">
        <v>92.26</v>
      </c>
      <c r="M118" s="100">
        <v>105.48</v>
      </c>
      <c r="N118" s="100">
        <v>68</v>
      </c>
      <c r="O118" s="100">
        <v>796.43999999999994</v>
      </c>
      <c r="P118" s="104">
        <v>67.75</v>
      </c>
      <c r="Q118" s="99" t="s">
        <v>91</v>
      </c>
    </row>
    <row r="119" spans="1:21">
      <c r="B119" s="102" t="s">
        <v>213</v>
      </c>
      <c r="C119" s="103">
        <v>5.4</v>
      </c>
      <c r="D119" s="103">
        <v>5.9</v>
      </c>
      <c r="E119" s="103">
        <v>5.8</v>
      </c>
      <c r="F119" s="103">
        <v>5.7</v>
      </c>
      <c r="G119" s="103">
        <v>5.9</v>
      </c>
      <c r="H119" s="103">
        <v>5.6</v>
      </c>
      <c r="I119" s="103">
        <v>4.5999999999999996</v>
      </c>
      <c r="J119" s="103">
        <v>6.5</v>
      </c>
      <c r="K119" s="103">
        <v>4.4000000000000004</v>
      </c>
      <c r="L119" s="103">
        <v>5.2</v>
      </c>
      <c r="M119" s="103">
        <v>5.2</v>
      </c>
      <c r="N119" s="103">
        <v>5.5</v>
      </c>
      <c r="O119" s="103">
        <v>65.700000000000017</v>
      </c>
      <c r="P119" s="104">
        <v>65.7</v>
      </c>
      <c r="Q119" s="102" t="s">
        <v>213</v>
      </c>
    </row>
    <row r="120" spans="1:21">
      <c r="A120" s="106" t="s">
        <v>30</v>
      </c>
      <c r="B120" s="87" t="s">
        <v>206</v>
      </c>
      <c r="C120" s="87">
        <v>0.57769999999999999</v>
      </c>
      <c r="D120" s="87">
        <v>0.57130000000000003</v>
      </c>
      <c r="E120" s="87">
        <v>0.53700000000000003</v>
      </c>
      <c r="F120" s="87">
        <v>0.52149999999999996</v>
      </c>
      <c r="G120" s="87">
        <v>0.56259999999999999</v>
      </c>
      <c r="H120" s="87">
        <v>0.62129999999999996</v>
      </c>
      <c r="I120" s="87">
        <v>0.54679999999999995</v>
      </c>
      <c r="J120" s="87">
        <v>0.59740000000000004</v>
      </c>
      <c r="K120" s="87">
        <v>0.53249999999999997</v>
      </c>
      <c r="L120" s="87">
        <v>0.5726</v>
      </c>
      <c r="M120" s="87">
        <v>0.57609999999999995</v>
      </c>
      <c r="N120" s="87">
        <v>0.56620000000000004</v>
      </c>
      <c r="O120" s="92">
        <v>6.7830000000000013</v>
      </c>
      <c r="P120" s="90">
        <v>0.56455068233510231</v>
      </c>
      <c r="Q120" s="93" t="s">
        <v>206</v>
      </c>
    </row>
    <row r="121" spans="1:21">
      <c r="B121" s="87" t="s">
        <v>207</v>
      </c>
      <c r="C121" s="87">
        <v>142.11420000000001</v>
      </c>
      <c r="D121" s="87">
        <v>129.68510000000001</v>
      </c>
      <c r="E121" s="87">
        <v>127.26900000000001</v>
      </c>
      <c r="F121" s="87">
        <v>132.98249999999999</v>
      </c>
      <c r="G121" s="87">
        <v>133.89879999999999</v>
      </c>
      <c r="H121" s="87">
        <v>127.98779999999999</v>
      </c>
      <c r="I121" s="87">
        <v>103.34519999999999</v>
      </c>
      <c r="J121" s="87">
        <v>129.0384</v>
      </c>
      <c r="K121" s="87">
        <v>108.63</v>
      </c>
      <c r="L121" s="87">
        <v>114.52</v>
      </c>
      <c r="M121" s="87">
        <v>116.94829999999999</v>
      </c>
      <c r="N121" s="87">
        <v>122.86540000000001</v>
      </c>
      <c r="O121" s="92">
        <v>1489.2846999999999</v>
      </c>
    </row>
    <row r="122" spans="1:21">
      <c r="B122" s="87" t="s">
        <v>208</v>
      </c>
      <c r="C122" s="87">
        <v>0.57569999999999999</v>
      </c>
      <c r="D122" s="87">
        <v>0.57269999999999999</v>
      </c>
      <c r="E122" s="87">
        <v>0.53469999999999995</v>
      </c>
      <c r="F122" s="87">
        <v>0.51819999999999999</v>
      </c>
      <c r="G122" s="87">
        <v>0.56130000000000002</v>
      </c>
      <c r="H122" s="87">
        <v>0.62139999999999995</v>
      </c>
      <c r="I122" s="87">
        <v>0.54530000000000001</v>
      </c>
      <c r="J122" s="87">
        <v>0.59389999999999998</v>
      </c>
      <c r="K122" s="87">
        <v>0.53879999999999995</v>
      </c>
      <c r="L122" s="87">
        <v>0.56979999999999997</v>
      </c>
      <c r="M122" s="87">
        <v>0.57450000000000001</v>
      </c>
      <c r="N122" s="87">
        <v>0.56230000000000002</v>
      </c>
      <c r="O122" s="92">
        <v>6.7686000000000011</v>
      </c>
      <c r="P122" s="90">
        <v>0.56328646702046992</v>
      </c>
      <c r="Q122" s="93" t="s">
        <v>208</v>
      </c>
      <c r="S122" s="86">
        <v>0.56000000000000005</v>
      </c>
      <c r="T122" s="52">
        <f>+ok!K20</f>
        <v>76.766944545125043</v>
      </c>
      <c r="U122" s="52">
        <v>81.516129032258064</v>
      </c>
    </row>
    <row r="123" spans="1:21">
      <c r="B123" s="87" t="s">
        <v>209</v>
      </c>
      <c r="C123" s="87">
        <v>141.62219999999999</v>
      </c>
      <c r="D123" s="87">
        <v>130.00290000000001</v>
      </c>
      <c r="E123" s="87">
        <v>126.72389999999999</v>
      </c>
      <c r="F123" s="87">
        <v>132.14099999999999</v>
      </c>
      <c r="G123" s="87">
        <v>133.58940000000001</v>
      </c>
      <c r="H123" s="87">
        <v>128.00839999999999</v>
      </c>
      <c r="I123" s="87">
        <v>103.0617</v>
      </c>
      <c r="J123" s="87">
        <v>128.2824</v>
      </c>
      <c r="K123" s="87">
        <v>109.91519999999998</v>
      </c>
      <c r="L123" s="87">
        <v>113.96</v>
      </c>
      <c r="M123" s="87">
        <v>116.62350000000001</v>
      </c>
      <c r="N123" s="87">
        <v>122.01910000000001</v>
      </c>
      <c r="O123" s="92">
        <v>1485.9496999999997</v>
      </c>
    </row>
    <row r="124" spans="1:21">
      <c r="B124" s="87" t="s">
        <v>210</v>
      </c>
      <c r="C124" s="95">
        <v>2529</v>
      </c>
      <c r="D124" s="95">
        <v>12041</v>
      </c>
      <c r="E124" s="95">
        <v>11895</v>
      </c>
      <c r="F124" s="95">
        <v>12898</v>
      </c>
      <c r="G124" s="95">
        <v>11826</v>
      </c>
      <c r="H124" s="95">
        <v>12388</v>
      </c>
      <c r="I124" s="95">
        <v>11470</v>
      </c>
      <c r="J124" s="95">
        <v>12570</v>
      </c>
      <c r="K124" s="95">
        <v>12911</v>
      </c>
      <c r="L124" s="95">
        <v>13814</v>
      </c>
      <c r="M124" s="95">
        <v>13854</v>
      </c>
      <c r="N124" s="95">
        <v>14161</v>
      </c>
      <c r="O124" s="96">
        <v>142357</v>
      </c>
    </row>
    <row r="125" spans="1:21">
      <c r="B125" s="87" t="s">
        <v>211</v>
      </c>
      <c r="C125" s="95">
        <v>246</v>
      </c>
      <c r="D125" s="95">
        <v>227</v>
      </c>
      <c r="E125" s="95">
        <v>237</v>
      </c>
      <c r="F125" s="95">
        <v>255</v>
      </c>
      <c r="G125" s="95">
        <v>238</v>
      </c>
      <c r="H125" s="95">
        <v>206</v>
      </c>
      <c r="I125" s="95">
        <v>189</v>
      </c>
      <c r="J125" s="95">
        <v>216</v>
      </c>
      <c r="K125" s="95">
        <v>204</v>
      </c>
      <c r="L125" s="95">
        <v>200</v>
      </c>
      <c r="M125" s="95">
        <v>203</v>
      </c>
      <c r="N125" s="95">
        <v>217</v>
      </c>
      <c r="O125" s="96">
        <v>2638</v>
      </c>
    </row>
    <row r="126" spans="1:21">
      <c r="B126" s="97" t="s">
        <v>212</v>
      </c>
      <c r="C126" s="98">
        <v>2</v>
      </c>
      <c r="D126" s="98">
        <v>4</v>
      </c>
      <c r="E126" s="98">
        <v>2</v>
      </c>
      <c r="F126" s="98">
        <v>5</v>
      </c>
      <c r="G126" s="98">
        <v>1</v>
      </c>
      <c r="H126" s="98">
        <v>2</v>
      </c>
      <c r="I126" s="98">
        <v>2</v>
      </c>
      <c r="J126" s="98">
        <v>0</v>
      </c>
      <c r="K126" s="98">
        <v>6</v>
      </c>
      <c r="L126" s="98">
        <v>0</v>
      </c>
      <c r="M126" s="98">
        <v>0</v>
      </c>
      <c r="N126" s="98">
        <v>3</v>
      </c>
      <c r="O126" s="97">
        <v>27</v>
      </c>
    </row>
    <row r="127" spans="1:21">
      <c r="B127" s="99" t="s">
        <v>91</v>
      </c>
      <c r="C127" s="100">
        <v>88.17</v>
      </c>
      <c r="D127" s="100">
        <v>92.67</v>
      </c>
      <c r="E127" s="100">
        <v>92.67</v>
      </c>
      <c r="F127" s="100">
        <v>75.59</v>
      </c>
      <c r="G127" s="100">
        <v>83.69</v>
      </c>
      <c r="H127" s="100">
        <v>86.24</v>
      </c>
      <c r="I127" s="100">
        <v>64.56</v>
      </c>
      <c r="J127" s="100">
        <v>66.599999999999994</v>
      </c>
      <c r="K127" s="100">
        <v>79.89</v>
      </c>
      <c r="L127" s="100">
        <v>60.67</v>
      </c>
      <c r="M127" s="100">
        <v>68.260000000000005</v>
      </c>
      <c r="N127" s="100">
        <v>60.22</v>
      </c>
      <c r="O127" s="100">
        <v>919.2299999999999</v>
      </c>
      <c r="P127" s="104">
        <v>73.33</v>
      </c>
      <c r="Q127" s="99" t="s">
        <v>91</v>
      </c>
    </row>
    <row r="128" spans="1:21">
      <c r="B128" s="102" t="s">
        <v>213</v>
      </c>
      <c r="C128" s="103">
        <v>7.97</v>
      </c>
      <c r="D128" s="103">
        <v>7.3</v>
      </c>
      <c r="E128" s="103">
        <v>7.47</v>
      </c>
      <c r="F128" s="103">
        <v>8.1999999999999993</v>
      </c>
      <c r="G128" s="103">
        <v>7.6</v>
      </c>
      <c r="H128" s="103">
        <v>6.57</v>
      </c>
      <c r="I128" s="103">
        <v>6.07</v>
      </c>
      <c r="J128" s="103">
        <v>6.65</v>
      </c>
      <c r="K128" s="103">
        <v>6.23</v>
      </c>
      <c r="L128" s="103">
        <v>6.1</v>
      </c>
      <c r="M128" s="103">
        <v>6.23</v>
      </c>
      <c r="N128" s="103">
        <v>6.74</v>
      </c>
      <c r="O128" s="103">
        <v>83.13</v>
      </c>
      <c r="P128" s="104">
        <v>81.45</v>
      </c>
      <c r="Q128" s="102" t="s">
        <v>213</v>
      </c>
    </row>
    <row r="129" spans="1:21">
      <c r="A129" s="106" t="s">
        <v>31</v>
      </c>
      <c r="B129" s="87" t="s">
        <v>206</v>
      </c>
      <c r="C129" s="87">
        <v>0.77959999999999996</v>
      </c>
      <c r="D129" s="87">
        <v>0.66669999999999996</v>
      </c>
      <c r="E129" s="87">
        <v>0.74939999999999996</v>
      </c>
      <c r="F129" s="87">
        <v>0.81220000000000003</v>
      </c>
      <c r="G129" s="87">
        <v>0.71870000000000001</v>
      </c>
      <c r="H129" s="87">
        <v>0.71409999999999996</v>
      </c>
      <c r="I129" s="87">
        <v>0.79749999999999999</v>
      </c>
      <c r="J129" s="87">
        <v>0.76249999999999996</v>
      </c>
      <c r="K129" s="87">
        <v>0.59350000000000003</v>
      </c>
      <c r="L129" s="87">
        <v>0.74819999999999998</v>
      </c>
      <c r="M129" s="87">
        <v>0.63190000000000002</v>
      </c>
      <c r="N129" s="87">
        <v>0.67920000000000003</v>
      </c>
      <c r="O129" s="92">
        <v>8.6535000000000011</v>
      </c>
      <c r="P129" s="90">
        <v>0.71804676131322087</v>
      </c>
      <c r="Q129" s="93" t="s">
        <v>206</v>
      </c>
    </row>
    <row r="130" spans="1:21">
      <c r="B130" s="87" t="s">
        <v>207</v>
      </c>
      <c r="C130" s="87">
        <v>76.40079999999999</v>
      </c>
      <c r="D130" s="87">
        <v>63.336499999999994</v>
      </c>
      <c r="E130" s="87">
        <v>64.448399999999992</v>
      </c>
      <c r="F130" s="87">
        <v>77.159000000000006</v>
      </c>
      <c r="G130" s="87">
        <v>68.995199999999997</v>
      </c>
      <c r="H130" s="87">
        <v>69.981799999999993</v>
      </c>
      <c r="I130" s="87">
        <v>63.8</v>
      </c>
      <c r="J130" s="87">
        <v>64.8125</v>
      </c>
      <c r="K130" s="87">
        <v>52.8215</v>
      </c>
      <c r="L130" s="87">
        <v>65.093400000000003</v>
      </c>
      <c r="M130" s="87">
        <v>75.828000000000003</v>
      </c>
      <c r="N130" s="87">
        <v>66.561599999999999</v>
      </c>
      <c r="O130" s="92">
        <v>809.23869999999988</v>
      </c>
    </row>
    <row r="131" spans="1:21">
      <c r="B131" s="87" t="s">
        <v>208</v>
      </c>
      <c r="C131" s="87">
        <v>0.77639999999999998</v>
      </c>
      <c r="D131" s="87">
        <v>0.65700000000000003</v>
      </c>
      <c r="E131" s="87">
        <v>0.74539999999999995</v>
      </c>
      <c r="F131" s="87">
        <v>0.8105</v>
      </c>
      <c r="G131" s="87">
        <v>0.70850000000000002</v>
      </c>
      <c r="H131" s="87">
        <v>0.70399999999999996</v>
      </c>
      <c r="I131" s="87">
        <v>0.78700000000000003</v>
      </c>
      <c r="J131" s="87">
        <v>0.7611</v>
      </c>
      <c r="K131" s="87">
        <v>0.58609999999999995</v>
      </c>
      <c r="L131" s="87">
        <v>0.47960000000000003</v>
      </c>
      <c r="M131" s="87">
        <v>0.62839999999999996</v>
      </c>
      <c r="N131" s="87">
        <v>0.67400000000000004</v>
      </c>
      <c r="O131" s="92">
        <v>8.3179999999999996</v>
      </c>
      <c r="P131" s="90">
        <v>0.69176015971606042</v>
      </c>
      <c r="Q131" s="93" t="s">
        <v>208</v>
      </c>
      <c r="S131" s="86">
        <v>0.74</v>
      </c>
      <c r="T131" s="52">
        <f>+ok!K21</f>
        <v>45.914198161389173</v>
      </c>
      <c r="U131" s="52">
        <v>50.409090909090907</v>
      </c>
    </row>
    <row r="132" spans="1:21">
      <c r="B132" s="87" t="s">
        <v>209</v>
      </c>
      <c r="C132" s="87">
        <v>76.087199999999996</v>
      </c>
      <c r="D132" s="87">
        <v>62.415000000000006</v>
      </c>
      <c r="E132" s="87">
        <v>64.104399999999998</v>
      </c>
      <c r="F132" s="87">
        <v>76.997500000000002</v>
      </c>
      <c r="G132" s="87">
        <v>68.016000000000005</v>
      </c>
      <c r="H132" s="87">
        <v>68.99199999999999</v>
      </c>
      <c r="I132" s="87">
        <v>62.96</v>
      </c>
      <c r="J132" s="87">
        <v>64.6935</v>
      </c>
      <c r="K132" s="87">
        <v>52.162899999999993</v>
      </c>
      <c r="L132" s="87">
        <v>41.725200000000001</v>
      </c>
      <c r="M132" s="87">
        <v>75.408000000000001</v>
      </c>
      <c r="N132" s="87">
        <v>66.052000000000007</v>
      </c>
      <c r="O132" s="92">
        <v>779.61370000000011</v>
      </c>
    </row>
    <row r="133" spans="1:21">
      <c r="B133" s="87" t="s">
        <v>210</v>
      </c>
      <c r="C133" s="95">
        <v>4433</v>
      </c>
      <c r="D133" s="95">
        <v>3910</v>
      </c>
      <c r="E133" s="95">
        <v>3829</v>
      </c>
      <c r="F133" s="95">
        <v>4139</v>
      </c>
      <c r="G133" s="95">
        <v>3647</v>
      </c>
      <c r="H133" s="95">
        <v>3839</v>
      </c>
      <c r="I133" s="95">
        <v>3798</v>
      </c>
      <c r="J133" s="95">
        <v>4223</v>
      </c>
      <c r="K133" s="95">
        <v>4098</v>
      </c>
      <c r="L133" s="95">
        <v>4402</v>
      </c>
      <c r="M133" s="95">
        <v>4482</v>
      </c>
      <c r="N133" s="95">
        <v>4566</v>
      </c>
      <c r="O133" s="96">
        <v>49366</v>
      </c>
    </row>
    <row r="134" spans="1:21">
      <c r="B134" s="87" t="s">
        <v>211</v>
      </c>
      <c r="C134" s="95">
        <v>98</v>
      </c>
      <c r="D134" s="95">
        <v>95</v>
      </c>
      <c r="E134" s="95">
        <v>86</v>
      </c>
      <c r="F134" s="95">
        <v>95</v>
      </c>
      <c r="G134" s="95">
        <v>96</v>
      </c>
      <c r="H134" s="95">
        <v>98</v>
      </c>
      <c r="I134" s="95">
        <v>80</v>
      </c>
      <c r="J134" s="95">
        <v>85</v>
      </c>
      <c r="K134" s="95">
        <v>89</v>
      </c>
      <c r="L134" s="95">
        <v>87</v>
      </c>
      <c r="M134" s="95">
        <v>120</v>
      </c>
      <c r="N134" s="95">
        <v>98</v>
      </c>
      <c r="O134" s="96">
        <v>1127</v>
      </c>
    </row>
    <row r="135" spans="1:21">
      <c r="B135" s="97" t="s">
        <v>212</v>
      </c>
      <c r="C135" s="98">
        <v>5</v>
      </c>
      <c r="D135" s="98">
        <v>2</v>
      </c>
      <c r="E135" s="98">
        <v>0</v>
      </c>
      <c r="F135" s="98">
        <v>0</v>
      </c>
      <c r="G135" s="98">
        <v>0</v>
      </c>
      <c r="H135" s="98">
        <v>0</v>
      </c>
      <c r="I135" s="98">
        <v>0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7">
        <v>7</v>
      </c>
    </row>
    <row r="136" spans="1:21">
      <c r="B136" s="99" t="s">
        <v>91</v>
      </c>
      <c r="C136" s="100">
        <v>126.45</v>
      </c>
      <c r="D136" s="100">
        <v>90.34</v>
      </c>
      <c r="E136" s="100">
        <v>90.34</v>
      </c>
      <c r="F136" s="100">
        <v>89.35</v>
      </c>
      <c r="G136" s="100">
        <v>97.5</v>
      </c>
      <c r="H136" s="100">
        <v>80.67</v>
      </c>
      <c r="I136" s="100">
        <v>83</v>
      </c>
      <c r="J136" s="100">
        <v>118.06</v>
      </c>
      <c r="K136" s="100">
        <v>26.36</v>
      </c>
      <c r="L136" s="100">
        <v>49.7</v>
      </c>
      <c r="M136" s="100">
        <v>53.23</v>
      </c>
      <c r="N136" s="100">
        <v>46.97</v>
      </c>
      <c r="O136" s="100">
        <v>951.97000000000014</v>
      </c>
      <c r="P136" s="104">
        <v>44.72</v>
      </c>
      <c r="Q136" s="99" t="s">
        <v>91</v>
      </c>
    </row>
    <row r="137" spans="1:21">
      <c r="B137" s="102" t="s">
        <v>213</v>
      </c>
      <c r="C137" s="103">
        <v>9.8000000000000007</v>
      </c>
      <c r="D137" s="103">
        <v>9.4</v>
      </c>
      <c r="E137" s="103">
        <v>8.5</v>
      </c>
      <c r="F137" s="103">
        <v>9.3000000000000007</v>
      </c>
      <c r="G137" s="103">
        <v>9.5</v>
      </c>
      <c r="H137" s="103">
        <v>9.6999999999999993</v>
      </c>
      <c r="I137" s="103">
        <v>8</v>
      </c>
      <c r="J137" s="103">
        <v>8.4</v>
      </c>
      <c r="K137" s="103">
        <v>3.8</v>
      </c>
      <c r="L137" s="103">
        <v>3.86</v>
      </c>
      <c r="M137" s="103">
        <v>5.23</v>
      </c>
      <c r="N137" s="103">
        <v>4.3600000000000003</v>
      </c>
      <c r="O137" s="103">
        <v>89.850000000000009</v>
      </c>
      <c r="P137" s="104">
        <v>50.27</v>
      </c>
      <c r="Q137" s="102" t="s">
        <v>213</v>
      </c>
    </row>
    <row r="138" spans="1:21">
      <c r="A138" s="106" t="s">
        <v>32</v>
      </c>
      <c r="B138" s="87" t="s">
        <v>206</v>
      </c>
      <c r="C138" s="87">
        <v>0.55059999999999998</v>
      </c>
      <c r="D138" s="87">
        <v>0.55089999999999995</v>
      </c>
      <c r="E138" s="87">
        <v>0.53259999999999996</v>
      </c>
      <c r="F138" s="87">
        <v>0.44290000000000002</v>
      </c>
      <c r="G138" s="87">
        <v>0.57150000000000001</v>
      </c>
      <c r="H138" s="87">
        <v>0.55910000000000004</v>
      </c>
      <c r="I138" s="87">
        <v>0.55589999999999995</v>
      </c>
      <c r="J138" s="87">
        <v>0.5464</v>
      </c>
      <c r="K138" s="87">
        <v>0.5171</v>
      </c>
      <c r="L138" s="87">
        <v>0.5585</v>
      </c>
      <c r="M138" s="87">
        <v>0.71699999999999997</v>
      </c>
      <c r="N138" s="87">
        <v>0.61829999999999996</v>
      </c>
      <c r="O138" s="92">
        <v>6.7207999999999997</v>
      </c>
      <c r="P138" s="90">
        <v>0.5598565037282518</v>
      </c>
      <c r="Q138" s="93" t="s">
        <v>206</v>
      </c>
    </row>
    <row r="139" spans="1:21">
      <c r="B139" s="87" t="s">
        <v>207</v>
      </c>
      <c r="C139" s="87">
        <v>51.756399999999999</v>
      </c>
      <c r="D139" s="87">
        <v>52.335499999999996</v>
      </c>
      <c r="E139" s="87">
        <v>50.596999999999994</v>
      </c>
      <c r="F139" s="87">
        <v>48.719000000000001</v>
      </c>
      <c r="G139" s="87">
        <v>61.722000000000001</v>
      </c>
      <c r="H139" s="87">
        <v>64.296500000000009</v>
      </c>
      <c r="I139" s="87">
        <v>40.580699999999993</v>
      </c>
      <c r="J139" s="87">
        <v>54.093600000000002</v>
      </c>
      <c r="K139" s="87">
        <v>55.846800000000002</v>
      </c>
      <c r="L139" s="87">
        <v>56.408499999999997</v>
      </c>
      <c r="M139" s="87">
        <v>73.850999999999999</v>
      </c>
      <c r="N139" s="87">
        <v>65.5398</v>
      </c>
      <c r="O139" s="92">
        <v>675.74679999999989</v>
      </c>
    </row>
    <row r="140" spans="1:21">
      <c r="B140" s="87" t="s">
        <v>208</v>
      </c>
      <c r="C140" s="87">
        <v>0.55469999999999997</v>
      </c>
      <c r="D140" s="87">
        <v>0.55210000000000004</v>
      </c>
      <c r="E140" s="87">
        <v>0.5333</v>
      </c>
      <c r="F140" s="87">
        <v>0.43990000000000001</v>
      </c>
      <c r="G140" s="87">
        <v>0.57130000000000003</v>
      </c>
      <c r="H140" s="87">
        <v>0.55379999999999996</v>
      </c>
      <c r="I140" s="87">
        <v>0.55459999999999998</v>
      </c>
      <c r="J140" s="87">
        <v>0.54469999999999996</v>
      </c>
      <c r="K140" s="87">
        <v>0.51729999999999998</v>
      </c>
      <c r="L140" s="87">
        <v>0.55789999999999995</v>
      </c>
      <c r="M140" s="87">
        <v>0.74139999999999995</v>
      </c>
      <c r="N140" s="87">
        <v>0.61550000000000005</v>
      </c>
      <c r="O140" s="92">
        <v>6.7364999999999986</v>
      </c>
      <c r="P140" s="90">
        <v>0.56111499585749791</v>
      </c>
      <c r="Q140" s="93" t="s">
        <v>208</v>
      </c>
      <c r="S140" s="86">
        <v>0.56999999999999995</v>
      </c>
      <c r="T140" s="52">
        <f>+ok!K22</f>
        <v>85.393258426966298</v>
      </c>
      <c r="U140" s="52">
        <v>86.071428571428569</v>
      </c>
    </row>
    <row r="141" spans="1:21">
      <c r="B141" s="87" t="s">
        <v>209</v>
      </c>
      <c r="C141" s="87">
        <v>52.141799999999996</v>
      </c>
      <c r="D141" s="87">
        <v>52.4495</v>
      </c>
      <c r="E141" s="87">
        <v>50.663499999999999</v>
      </c>
      <c r="F141" s="87">
        <v>48.389000000000003</v>
      </c>
      <c r="G141" s="87">
        <v>61.700400000000002</v>
      </c>
      <c r="H141" s="87">
        <v>63.686999999999998</v>
      </c>
      <c r="I141" s="87">
        <v>40.485799999999998</v>
      </c>
      <c r="J141" s="87">
        <v>53.925299999999993</v>
      </c>
      <c r="K141" s="87">
        <v>55.868400000000001</v>
      </c>
      <c r="L141" s="87">
        <v>56.347899999999996</v>
      </c>
      <c r="M141" s="87">
        <v>76.364199999999997</v>
      </c>
      <c r="N141" s="87">
        <v>65.243000000000009</v>
      </c>
      <c r="O141" s="92">
        <v>677.26580000000001</v>
      </c>
    </row>
    <row r="142" spans="1:21">
      <c r="B142" s="87" t="s">
        <v>210</v>
      </c>
      <c r="C142" s="95">
        <v>3016</v>
      </c>
      <c r="D142" s="95">
        <v>2674</v>
      </c>
      <c r="E142" s="95">
        <v>2983</v>
      </c>
      <c r="F142" s="95">
        <v>3446</v>
      </c>
      <c r="G142" s="95">
        <v>3026</v>
      </c>
      <c r="H142" s="95">
        <v>3304</v>
      </c>
      <c r="I142" s="95">
        <v>3285</v>
      </c>
      <c r="J142" s="95">
        <v>3197</v>
      </c>
      <c r="K142" s="95">
        <v>3209</v>
      </c>
      <c r="L142" s="95">
        <v>3349</v>
      </c>
      <c r="M142" s="95">
        <v>4115</v>
      </c>
      <c r="N142" s="95">
        <v>3611</v>
      </c>
      <c r="O142" s="96">
        <v>39215</v>
      </c>
    </row>
    <row r="143" spans="1:21">
      <c r="B143" s="87" t="s">
        <v>211</v>
      </c>
      <c r="C143" s="95">
        <v>94</v>
      </c>
      <c r="D143" s="95">
        <v>95</v>
      </c>
      <c r="E143" s="95">
        <v>95</v>
      </c>
      <c r="F143" s="95">
        <v>110</v>
      </c>
      <c r="G143" s="95">
        <v>108</v>
      </c>
      <c r="H143" s="95">
        <v>115</v>
      </c>
      <c r="I143" s="95">
        <v>73</v>
      </c>
      <c r="J143" s="95">
        <v>99</v>
      </c>
      <c r="K143" s="95">
        <v>108</v>
      </c>
      <c r="L143" s="95">
        <v>101</v>
      </c>
      <c r="M143" s="95">
        <v>103</v>
      </c>
      <c r="N143" s="95">
        <v>106</v>
      </c>
      <c r="O143" s="96">
        <v>1207</v>
      </c>
    </row>
    <row r="144" spans="1:21">
      <c r="B144" s="97" t="s">
        <v>212</v>
      </c>
      <c r="C144" s="98">
        <v>8</v>
      </c>
      <c r="D144" s="98">
        <v>0</v>
      </c>
      <c r="E144" s="98">
        <v>0</v>
      </c>
      <c r="F144" s="98">
        <v>0</v>
      </c>
      <c r="G144" s="98">
        <v>0</v>
      </c>
      <c r="H144" s="98">
        <v>0</v>
      </c>
      <c r="I144" s="98">
        <v>0</v>
      </c>
      <c r="J144" s="98">
        <v>0</v>
      </c>
      <c r="K144" s="98">
        <v>0</v>
      </c>
      <c r="L144" s="98">
        <v>0</v>
      </c>
      <c r="M144" s="98">
        <v>0</v>
      </c>
      <c r="N144" s="98">
        <v>0</v>
      </c>
      <c r="O144" s="97">
        <v>8</v>
      </c>
    </row>
    <row r="145" spans="2:17">
      <c r="B145" s="99" t="s">
        <v>91</v>
      </c>
      <c r="C145" s="100">
        <v>179.03</v>
      </c>
      <c r="D145" s="100">
        <v>123.23</v>
      </c>
      <c r="E145" s="100">
        <v>123.23</v>
      </c>
      <c r="F145" s="100">
        <v>108.06</v>
      </c>
      <c r="G145" s="100">
        <v>151.07</v>
      </c>
      <c r="H145" s="100">
        <v>103.23</v>
      </c>
      <c r="I145" s="100">
        <v>79.66</v>
      </c>
      <c r="J145" s="100">
        <v>99.68</v>
      </c>
      <c r="K145" s="100">
        <v>71.23</v>
      </c>
      <c r="L145" s="100">
        <v>69.290000000000006</v>
      </c>
      <c r="M145" s="100">
        <v>87.14</v>
      </c>
      <c r="N145" s="100">
        <v>86.43</v>
      </c>
      <c r="O145" s="100">
        <v>1281.28</v>
      </c>
      <c r="P145" s="104">
        <v>83.72</v>
      </c>
      <c r="Q145" s="99" t="s">
        <v>91</v>
      </c>
    </row>
    <row r="146" spans="2:17">
      <c r="B146" s="102" t="s">
        <v>213</v>
      </c>
      <c r="C146" s="103">
        <v>9.4</v>
      </c>
      <c r="D146" s="103">
        <v>9.5</v>
      </c>
      <c r="E146" s="103">
        <v>9.5</v>
      </c>
      <c r="F146" s="103">
        <v>11</v>
      </c>
      <c r="G146" s="103">
        <v>10.8</v>
      </c>
      <c r="H146" s="103">
        <v>11.5</v>
      </c>
      <c r="I146" s="103">
        <v>7.3</v>
      </c>
      <c r="J146" s="103">
        <v>9.6999999999999993</v>
      </c>
      <c r="K146" s="103">
        <v>5.63</v>
      </c>
      <c r="L146" s="103">
        <v>7.21</v>
      </c>
      <c r="M146" s="103">
        <v>7.36</v>
      </c>
      <c r="N146" s="103">
        <v>7.57</v>
      </c>
      <c r="O146" s="103">
        <v>106.47</v>
      </c>
      <c r="P146" s="104">
        <v>86.07</v>
      </c>
      <c r="Q146" s="102" t="s">
        <v>213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83"/>
  <sheetViews>
    <sheetView topLeftCell="A62" zoomScale="50" zoomScaleNormal="50" workbookViewId="0">
      <selection activeCell="S11" sqref="S11"/>
    </sheetView>
  </sheetViews>
  <sheetFormatPr defaultRowHeight="36.75"/>
  <cols>
    <col min="1" max="1" width="10.42578125" style="108" bestFit="1" customWidth="1"/>
    <col min="2" max="2" width="45.28515625" style="108" customWidth="1"/>
    <col min="3" max="3" width="9.140625" style="108"/>
    <col min="4" max="6" width="19.140625" style="108" bestFit="1" customWidth="1"/>
    <col min="7" max="7" width="16.5703125" style="108" customWidth="1"/>
    <col min="8" max="9" width="15.140625" style="108" bestFit="1" customWidth="1"/>
    <col min="10" max="10" width="15" style="108" customWidth="1"/>
    <col min="11" max="11" width="15.28515625" style="108" customWidth="1"/>
    <col min="12" max="12" width="13" style="108" bestFit="1" customWidth="1"/>
    <col min="13" max="17" width="10.42578125" style="108" bestFit="1" customWidth="1"/>
    <col min="18" max="16384" width="9.140625" style="108"/>
  </cols>
  <sheetData>
    <row r="1" spans="1:18">
      <c r="B1" s="109" t="s">
        <v>157</v>
      </c>
    </row>
    <row r="2" spans="1:18" ht="37.5" thickBot="1">
      <c r="B2" s="110" t="s">
        <v>158</v>
      </c>
    </row>
    <row r="3" spans="1:18" ht="73.5">
      <c r="B3" s="111" t="s">
        <v>0</v>
      </c>
      <c r="C3" s="112" t="s">
        <v>159</v>
      </c>
      <c r="D3" s="304" t="s">
        <v>160</v>
      </c>
      <c r="E3" s="305"/>
      <c r="F3" s="306"/>
      <c r="G3" s="304" t="s">
        <v>161</v>
      </c>
      <c r="H3" s="306"/>
      <c r="I3" s="304" t="s">
        <v>162</v>
      </c>
      <c r="J3" s="305"/>
      <c r="K3" s="306"/>
      <c r="L3" s="304" t="s">
        <v>23</v>
      </c>
      <c r="M3" s="305"/>
      <c r="N3" s="306"/>
      <c r="O3" s="304" t="s">
        <v>163</v>
      </c>
      <c r="P3" s="305"/>
      <c r="Q3" s="306"/>
      <c r="R3" s="113"/>
    </row>
    <row r="4" spans="1:18" ht="111" thickBot="1">
      <c r="B4" s="114" t="s">
        <v>164</v>
      </c>
      <c r="C4" s="115" t="s">
        <v>165</v>
      </c>
      <c r="D4" s="307"/>
      <c r="E4" s="308"/>
      <c r="F4" s="309"/>
      <c r="G4" s="307"/>
      <c r="H4" s="309"/>
      <c r="I4" s="307" t="s">
        <v>166</v>
      </c>
      <c r="J4" s="308"/>
      <c r="K4" s="309"/>
      <c r="L4" s="307"/>
      <c r="M4" s="308"/>
      <c r="N4" s="309"/>
      <c r="O4" s="307" t="s">
        <v>167</v>
      </c>
      <c r="P4" s="308"/>
      <c r="Q4" s="309"/>
      <c r="R4" s="113"/>
    </row>
    <row r="5" spans="1:18" ht="73.5">
      <c r="B5" s="116"/>
      <c r="C5" s="115" t="s">
        <v>168</v>
      </c>
      <c r="D5" s="310" t="s">
        <v>169</v>
      </c>
      <c r="E5" s="310" t="s">
        <v>170</v>
      </c>
      <c r="F5" s="117" t="s">
        <v>171</v>
      </c>
      <c r="G5" s="310" t="s">
        <v>172</v>
      </c>
      <c r="H5" s="310" t="s">
        <v>173</v>
      </c>
      <c r="I5" s="310" t="s">
        <v>169</v>
      </c>
      <c r="J5" s="310" t="s">
        <v>170</v>
      </c>
      <c r="K5" s="117" t="s">
        <v>171</v>
      </c>
      <c r="L5" s="310" t="s">
        <v>169</v>
      </c>
      <c r="M5" s="310" t="s">
        <v>170</v>
      </c>
      <c r="N5" s="117" t="s">
        <v>171</v>
      </c>
      <c r="O5" s="310" t="s">
        <v>169</v>
      </c>
      <c r="P5" s="310" t="s">
        <v>170</v>
      </c>
      <c r="Q5" s="117" t="s">
        <v>171</v>
      </c>
      <c r="R5" s="312"/>
    </row>
    <row r="6" spans="1:18" ht="37.5" thickBot="1">
      <c r="B6" s="116"/>
      <c r="C6" s="118"/>
      <c r="D6" s="311"/>
      <c r="E6" s="311"/>
      <c r="F6" s="119">
        <v>2556</v>
      </c>
      <c r="G6" s="311"/>
      <c r="H6" s="311"/>
      <c r="I6" s="311"/>
      <c r="J6" s="311"/>
      <c r="K6" s="119">
        <v>2556</v>
      </c>
      <c r="L6" s="311"/>
      <c r="M6" s="311"/>
      <c r="N6" s="119">
        <v>2556</v>
      </c>
      <c r="O6" s="311"/>
      <c r="P6" s="311"/>
      <c r="Q6" s="119">
        <v>2556</v>
      </c>
      <c r="R6" s="312"/>
    </row>
    <row r="7" spans="1:18" ht="37.5" thickBot="1">
      <c r="A7" s="108">
        <v>1</v>
      </c>
      <c r="B7" s="120" t="s">
        <v>174</v>
      </c>
      <c r="C7" s="121" t="s">
        <v>116</v>
      </c>
      <c r="D7" s="70"/>
      <c r="E7" s="71"/>
      <c r="F7" s="71"/>
      <c r="G7" s="121">
        <v>522</v>
      </c>
      <c r="H7" s="122">
        <v>526</v>
      </c>
      <c r="I7" s="121"/>
      <c r="J7" s="123"/>
      <c r="K7" s="124"/>
      <c r="L7" s="123"/>
      <c r="M7" s="123"/>
      <c r="N7" s="124"/>
      <c r="O7" s="123"/>
      <c r="P7" s="123"/>
      <c r="Q7" s="124"/>
      <c r="R7" s="125"/>
    </row>
    <row r="8" spans="1:18" ht="37.5" thickBot="1">
      <c r="A8" s="108">
        <v>2</v>
      </c>
      <c r="B8" s="120" t="s">
        <v>175</v>
      </c>
      <c r="C8" s="121" t="s">
        <v>105</v>
      </c>
      <c r="D8" s="72">
        <v>58455</v>
      </c>
      <c r="E8" s="73">
        <v>60059</v>
      </c>
      <c r="F8" s="73">
        <v>60260</v>
      </c>
      <c r="G8" s="121">
        <v>180</v>
      </c>
      <c r="H8" s="121">
        <v>202</v>
      </c>
      <c r="I8" s="126">
        <v>15.43414172877962</v>
      </c>
      <c r="J8" s="127">
        <v>15.659417065302035</v>
      </c>
      <c r="K8" s="127">
        <v>15.32706641450662</v>
      </c>
      <c r="L8" s="127">
        <v>1.254638388</v>
      </c>
      <c r="M8" s="127">
        <v>1.211136736</v>
      </c>
      <c r="N8" s="127">
        <v>1.213539387</v>
      </c>
      <c r="O8" s="128">
        <v>5437</v>
      </c>
      <c r="P8" s="128">
        <v>4859</v>
      </c>
      <c r="Q8" s="128">
        <v>4448</v>
      </c>
      <c r="R8" s="125"/>
    </row>
    <row r="9" spans="1:18" ht="37.5" thickBot="1">
      <c r="A9" s="108">
        <v>3</v>
      </c>
      <c r="B9" s="120" t="s">
        <v>176</v>
      </c>
      <c r="C9" s="121" t="s">
        <v>107</v>
      </c>
      <c r="D9" s="72">
        <v>28652</v>
      </c>
      <c r="E9" s="73">
        <v>29232</v>
      </c>
      <c r="F9" s="73">
        <v>29166</v>
      </c>
      <c r="G9" s="121">
        <v>30</v>
      </c>
      <c r="H9" s="121">
        <v>30</v>
      </c>
      <c r="I9" s="126">
        <v>24.026217228464418</v>
      </c>
      <c r="J9" s="127">
        <v>25.852059925093634</v>
      </c>
      <c r="K9" s="127">
        <v>25.327715355805243</v>
      </c>
      <c r="L9" s="127">
        <v>0.63497847699999999</v>
      </c>
      <c r="M9" s="127">
        <v>0.59153965900000005</v>
      </c>
      <c r="N9" s="127">
        <v>0.57116996499999995</v>
      </c>
      <c r="O9" s="128">
        <v>1572</v>
      </c>
      <c r="P9" s="128">
        <v>1905</v>
      </c>
      <c r="Q9" s="128">
        <v>1705</v>
      </c>
      <c r="R9" s="125"/>
    </row>
    <row r="10" spans="1:18" ht="37.5" thickBot="1">
      <c r="A10" s="108">
        <v>4</v>
      </c>
      <c r="B10" s="120" t="s">
        <v>177</v>
      </c>
      <c r="C10" s="121" t="s">
        <v>107</v>
      </c>
      <c r="D10" s="72">
        <v>24555</v>
      </c>
      <c r="E10" s="73">
        <v>25233</v>
      </c>
      <c r="F10" s="73">
        <v>25312</v>
      </c>
      <c r="G10" s="121">
        <v>60</v>
      </c>
      <c r="H10" s="121">
        <v>36</v>
      </c>
      <c r="I10" s="126">
        <v>26.49812734082397</v>
      </c>
      <c r="J10" s="127">
        <v>28.284956304619225</v>
      </c>
      <c r="K10" s="127">
        <v>18.79681647940075</v>
      </c>
      <c r="L10" s="127">
        <v>0.64221385600000003</v>
      </c>
      <c r="M10" s="127">
        <v>0.59153781100000002</v>
      </c>
      <c r="N10" s="127">
        <v>0.66398325800000002</v>
      </c>
      <c r="O10" s="128">
        <v>2041</v>
      </c>
      <c r="P10" s="128">
        <v>2308</v>
      </c>
      <c r="Q10" s="128">
        <v>1237</v>
      </c>
      <c r="R10" s="125"/>
    </row>
    <row r="11" spans="1:18" ht="37.5" thickBot="1">
      <c r="A11" s="108">
        <v>5</v>
      </c>
      <c r="B11" s="120" t="s">
        <v>178</v>
      </c>
      <c r="C11" s="121" t="s">
        <v>107</v>
      </c>
      <c r="D11" s="72">
        <v>18804</v>
      </c>
      <c r="E11" s="73">
        <v>19128</v>
      </c>
      <c r="F11" s="73">
        <v>19145</v>
      </c>
      <c r="G11" s="121">
        <v>30</v>
      </c>
      <c r="H11" s="121">
        <v>36</v>
      </c>
      <c r="I11" s="126">
        <v>14.645755305867665</v>
      </c>
      <c r="J11" s="127">
        <v>13.21785268414482</v>
      </c>
      <c r="K11" s="127">
        <v>14.762796504369538</v>
      </c>
      <c r="L11" s="127">
        <v>0.59529137700000001</v>
      </c>
      <c r="M11" s="74">
        <f>+H31/H60</f>
        <v>0.61488407386035782</v>
      </c>
      <c r="N11" s="127">
        <v>0.61678919899999995</v>
      </c>
      <c r="O11" s="128">
        <v>1177</v>
      </c>
      <c r="P11" s="128">
        <v>999</v>
      </c>
      <c r="Q11" s="128">
        <v>1042</v>
      </c>
      <c r="R11" s="125"/>
    </row>
    <row r="12" spans="1:18" ht="37.5" thickBot="1">
      <c r="A12" s="108">
        <v>6</v>
      </c>
      <c r="B12" s="129" t="s">
        <v>179</v>
      </c>
      <c r="C12" s="121" t="s">
        <v>107</v>
      </c>
      <c r="D12" s="72">
        <v>17817</v>
      </c>
      <c r="E12" s="73">
        <v>18127</v>
      </c>
      <c r="F12" s="73">
        <v>18078</v>
      </c>
      <c r="G12" s="121">
        <v>30</v>
      </c>
      <c r="H12" s="121">
        <v>28</v>
      </c>
      <c r="I12" s="126">
        <v>9.2094703049759232</v>
      </c>
      <c r="J12" s="127">
        <v>14.044943820224718</v>
      </c>
      <c r="K12" s="127">
        <v>14.626805778491171</v>
      </c>
      <c r="L12" s="127">
        <v>0.55192113700000001</v>
      </c>
      <c r="M12" s="127">
        <v>0.52828530799999995</v>
      </c>
      <c r="N12" s="127">
        <v>0.58636281300000004</v>
      </c>
      <c r="O12" s="128">
        <v>623</v>
      </c>
      <c r="P12" s="128">
        <v>963</v>
      </c>
      <c r="Q12" s="128">
        <v>811</v>
      </c>
      <c r="R12" s="125"/>
    </row>
    <row r="13" spans="1:18" ht="37.5" thickBot="1">
      <c r="A13" s="108">
        <v>7</v>
      </c>
      <c r="B13" s="120" t="s">
        <v>180</v>
      </c>
      <c r="C13" s="121" t="s">
        <v>111</v>
      </c>
      <c r="D13" s="72">
        <v>49272</v>
      </c>
      <c r="E13" s="73">
        <v>51137</v>
      </c>
      <c r="F13" s="73">
        <v>51787</v>
      </c>
      <c r="G13" s="121">
        <v>60</v>
      </c>
      <c r="H13" s="121">
        <v>40</v>
      </c>
      <c r="I13" s="126">
        <v>35.203651685393261</v>
      </c>
      <c r="J13" s="127">
        <v>33.806179775280896</v>
      </c>
      <c r="K13" s="127">
        <v>28.742977528089888</v>
      </c>
      <c r="L13" s="130">
        <f>+G33/G62</f>
        <v>0.59705924467513882</v>
      </c>
      <c r="M13" s="130">
        <f>+H33/H62</f>
        <v>0.53506180030257189</v>
      </c>
      <c r="N13" s="127">
        <v>0.48423860000000002</v>
      </c>
      <c r="O13" s="128">
        <v>4528</v>
      </c>
      <c r="P13" s="128">
        <v>4777</v>
      </c>
      <c r="Q13" s="128">
        <v>3013</v>
      </c>
      <c r="R13" s="125"/>
    </row>
    <row r="14" spans="1:18" ht="37.5" thickBot="1">
      <c r="A14" s="108">
        <v>8</v>
      </c>
      <c r="B14" s="120" t="s">
        <v>181</v>
      </c>
      <c r="C14" s="121" t="s">
        <v>107</v>
      </c>
      <c r="D14" s="72">
        <v>21539</v>
      </c>
      <c r="E14" s="73">
        <v>22101</v>
      </c>
      <c r="F14" s="73">
        <v>22213</v>
      </c>
      <c r="G14" s="121">
        <v>30</v>
      </c>
      <c r="H14" s="121">
        <v>36</v>
      </c>
      <c r="I14" s="126">
        <v>18.952871410736581</v>
      </c>
      <c r="J14" s="127">
        <v>16.908551810237203</v>
      </c>
      <c r="K14" s="127">
        <v>16.643258426966291</v>
      </c>
      <c r="L14" s="127">
        <v>0.63430179200000003</v>
      </c>
      <c r="M14" s="127">
        <v>0.56819045099999999</v>
      </c>
      <c r="N14" s="127">
        <v>0.62675260499999996</v>
      </c>
      <c r="O14" s="128">
        <v>1545</v>
      </c>
      <c r="P14" s="128">
        <v>1358</v>
      </c>
      <c r="Q14" s="128">
        <v>1167</v>
      </c>
      <c r="R14" s="113"/>
    </row>
    <row r="15" spans="1:18" ht="37.5" thickBot="1">
      <c r="A15" s="108">
        <v>9</v>
      </c>
      <c r="B15" s="120" t="s">
        <v>182</v>
      </c>
      <c r="C15" s="121" t="s">
        <v>107</v>
      </c>
      <c r="D15" s="72">
        <v>27141</v>
      </c>
      <c r="E15" s="73">
        <v>27266</v>
      </c>
      <c r="F15" s="73">
        <v>26937</v>
      </c>
      <c r="G15" s="121">
        <v>30</v>
      </c>
      <c r="H15" s="121">
        <v>30</v>
      </c>
      <c r="I15" s="126">
        <v>30.383895131086142</v>
      </c>
      <c r="J15" s="127">
        <v>25.627340823970037</v>
      </c>
      <c r="K15" s="127">
        <v>20.45880149812734</v>
      </c>
      <c r="L15" s="127">
        <v>0.63178093099999999</v>
      </c>
      <c r="M15" s="127">
        <v>0.57660718899999996</v>
      </c>
      <c r="N15" s="127">
        <v>0.60531687499999998</v>
      </c>
      <c r="O15" s="128">
        <v>2026</v>
      </c>
      <c r="P15" s="128">
        <v>1774</v>
      </c>
      <c r="Q15" s="128">
        <v>1321</v>
      </c>
      <c r="R15" s="113"/>
    </row>
    <row r="16" spans="1:18" ht="37.5" thickBot="1">
      <c r="A16" s="108">
        <v>10</v>
      </c>
      <c r="B16" s="120" t="s">
        <v>183</v>
      </c>
      <c r="C16" s="121" t="s">
        <v>107</v>
      </c>
      <c r="D16" s="72">
        <v>20730</v>
      </c>
      <c r="E16" s="73">
        <v>21348</v>
      </c>
      <c r="F16" s="73">
        <v>21361</v>
      </c>
      <c r="G16" s="121">
        <v>30</v>
      </c>
      <c r="H16" s="121">
        <v>46</v>
      </c>
      <c r="I16" s="126">
        <v>15.895212506106498</v>
      </c>
      <c r="J16" s="127">
        <v>15.937957987298486</v>
      </c>
      <c r="K16" s="127">
        <v>16.298241328773816</v>
      </c>
      <c r="L16" s="127">
        <v>0.60106770099999995</v>
      </c>
      <c r="M16" s="127">
        <v>0.64600384499999997</v>
      </c>
      <c r="N16" s="127">
        <v>0.59119214099999995</v>
      </c>
      <c r="O16" s="128">
        <v>1640</v>
      </c>
      <c r="P16" s="128">
        <v>1646</v>
      </c>
      <c r="Q16" s="128">
        <v>1638</v>
      </c>
      <c r="R16" s="113"/>
    </row>
    <row r="17" spans="1:18" ht="37.5" thickBot="1">
      <c r="A17" s="108">
        <v>11</v>
      </c>
      <c r="B17" s="120" t="s">
        <v>184</v>
      </c>
      <c r="C17" s="121" t="s">
        <v>107</v>
      </c>
      <c r="D17" s="72">
        <v>22570</v>
      </c>
      <c r="E17" s="73">
        <v>22787</v>
      </c>
      <c r="F17" s="73">
        <v>23095</v>
      </c>
      <c r="G17" s="121">
        <v>60</v>
      </c>
      <c r="H17" s="121">
        <v>30</v>
      </c>
      <c r="I17" s="126">
        <v>21.198501872659175</v>
      </c>
      <c r="J17" s="127">
        <v>22.481273408239701</v>
      </c>
      <c r="K17" s="127">
        <v>20.627340823970037</v>
      </c>
      <c r="L17" s="127">
        <v>0.56157970099999999</v>
      </c>
      <c r="M17" s="127">
        <v>0.57579639900000001</v>
      </c>
      <c r="N17" s="127">
        <v>0.54623420099999997</v>
      </c>
      <c r="O17" s="128">
        <v>1467</v>
      </c>
      <c r="P17" s="128">
        <v>1605</v>
      </c>
      <c r="Q17" s="128">
        <v>1437</v>
      </c>
      <c r="R17" s="113"/>
    </row>
    <row r="18" spans="1:18" ht="37.5" thickBot="1">
      <c r="A18" s="108">
        <v>12</v>
      </c>
      <c r="B18" s="120" t="s">
        <v>185</v>
      </c>
      <c r="C18" s="121" t="s">
        <v>107</v>
      </c>
      <c r="D18" s="72">
        <v>40690</v>
      </c>
      <c r="E18" s="73">
        <v>41262</v>
      </c>
      <c r="F18" s="73">
        <v>41406</v>
      </c>
      <c r="G18" s="121">
        <v>60</v>
      </c>
      <c r="H18" s="121">
        <v>39</v>
      </c>
      <c r="I18" s="126">
        <v>25.770671276289253</v>
      </c>
      <c r="J18" s="127">
        <v>21.73725151253241</v>
      </c>
      <c r="K18" s="127">
        <v>21.780466724286949</v>
      </c>
      <c r="L18" s="127">
        <v>0.56304798199999995</v>
      </c>
      <c r="M18" s="127">
        <v>0.55237320999999995</v>
      </c>
      <c r="N18" s="127">
        <v>0.59026273799999995</v>
      </c>
      <c r="O18" s="128">
        <v>2407</v>
      </c>
      <c r="P18" s="128">
        <v>1966</v>
      </c>
      <c r="Q18" s="128">
        <v>1859</v>
      </c>
      <c r="R18" s="113"/>
    </row>
    <row r="19" spans="1:18" ht="37.5" thickBot="1">
      <c r="A19" s="108">
        <v>13</v>
      </c>
      <c r="B19" s="120" t="s">
        <v>186</v>
      </c>
      <c r="C19" s="121" t="s">
        <v>112</v>
      </c>
      <c r="D19" s="72">
        <v>11503</v>
      </c>
      <c r="E19" s="73">
        <v>11519</v>
      </c>
      <c r="F19" s="73">
        <v>11398</v>
      </c>
      <c r="G19" s="121">
        <v>10</v>
      </c>
      <c r="H19" s="121">
        <v>10</v>
      </c>
      <c r="I19" s="126">
        <v>28.876404494382022</v>
      </c>
      <c r="J19" s="127">
        <v>24.943820224719101</v>
      </c>
      <c r="K19" s="127">
        <v>18.45505617977528</v>
      </c>
      <c r="L19" s="127">
        <v>0.49744725200000001</v>
      </c>
      <c r="M19" s="127">
        <v>0.51486799100000002</v>
      </c>
      <c r="N19" s="127">
        <v>0.47499067699999997</v>
      </c>
      <c r="O19" s="128">
        <v>757</v>
      </c>
      <c r="P19" s="128">
        <v>638</v>
      </c>
      <c r="Q19" s="128">
        <v>480</v>
      </c>
      <c r="R19" s="113"/>
    </row>
    <row r="20" spans="1:18" ht="37.5" thickBot="1">
      <c r="A20" s="108">
        <v>14</v>
      </c>
      <c r="B20" s="129" t="s">
        <v>187</v>
      </c>
      <c r="C20" s="121" t="s">
        <v>107</v>
      </c>
      <c r="D20" s="72">
        <v>27385</v>
      </c>
      <c r="E20" s="73">
        <v>28333</v>
      </c>
      <c r="F20" s="73">
        <v>28763</v>
      </c>
      <c r="G20" s="121">
        <v>30</v>
      </c>
      <c r="H20" s="121">
        <v>31</v>
      </c>
      <c r="I20" s="126">
        <v>24.773468648060891</v>
      </c>
      <c r="J20" s="127">
        <v>23.07901413555636</v>
      </c>
      <c r="K20" s="127">
        <v>22.897789054005074</v>
      </c>
      <c r="L20" s="127">
        <v>0.60067684200000004</v>
      </c>
      <c r="M20" s="127">
        <v>0.61617469499999999</v>
      </c>
      <c r="N20" s="127">
        <v>0.557390371</v>
      </c>
      <c r="O20" s="128">
        <v>1737</v>
      </c>
      <c r="P20" s="128">
        <v>1466</v>
      </c>
      <c r="Q20" s="128">
        <v>1543</v>
      </c>
      <c r="R20" s="113"/>
    </row>
    <row r="21" spans="1:18" ht="37.5" thickBot="1">
      <c r="A21" s="108">
        <v>15</v>
      </c>
      <c r="B21" s="120" t="s">
        <v>188</v>
      </c>
      <c r="C21" s="121" t="s">
        <v>112</v>
      </c>
      <c r="D21" s="72">
        <v>14415</v>
      </c>
      <c r="E21" s="73">
        <v>14882</v>
      </c>
      <c r="F21" s="73">
        <v>14973</v>
      </c>
      <c r="G21" s="121">
        <v>10</v>
      </c>
      <c r="H21" s="121">
        <v>22</v>
      </c>
      <c r="I21" s="126">
        <v>13.546986721144025</v>
      </c>
      <c r="J21" s="127">
        <v>12.257405515832483</v>
      </c>
      <c r="K21" s="127">
        <v>14.159856996935648</v>
      </c>
      <c r="L21" s="127">
        <v>0.76056124000000003</v>
      </c>
      <c r="M21" s="127">
        <v>0.73967302599999996</v>
      </c>
      <c r="N21" s="127">
        <v>0.73823654900000002</v>
      </c>
      <c r="O21" s="128">
        <v>475</v>
      </c>
      <c r="P21" s="128">
        <v>444</v>
      </c>
      <c r="Q21" s="128">
        <v>557</v>
      </c>
      <c r="R21" s="113"/>
    </row>
    <row r="22" spans="1:18">
      <c r="A22" s="108">
        <v>16</v>
      </c>
      <c r="B22" s="131" t="s">
        <v>189</v>
      </c>
      <c r="C22" s="122" t="s">
        <v>112</v>
      </c>
      <c r="D22" s="75">
        <v>5837</v>
      </c>
      <c r="E22" s="76">
        <v>5941</v>
      </c>
      <c r="F22" s="76">
        <v>5938</v>
      </c>
      <c r="G22" s="122">
        <v>10</v>
      </c>
      <c r="H22" s="122">
        <v>14</v>
      </c>
      <c r="I22" s="132">
        <v>16.773675762439808</v>
      </c>
      <c r="J22" s="133">
        <v>21.348314606741575</v>
      </c>
      <c r="K22" s="133">
        <v>24.177367576243981</v>
      </c>
      <c r="L22" s="133">
        <v>0.62465495699999996</v>
      </c>
      <c r="M22" s="133">
        <v>0.534081955</v>
      </c>
      <c r="N22" s="133">
        <v>0.57229047200000005</v>
      </c>
      <c r="O22" s="134">
        <v>500</v>
      </c>
      <c r="P22" s="134">
        <v>644</v>
      </c>
      <c r="Q22" s="134">
        <v>704</v>
      </c>
      <c r="R22" s="113"/>
    </row>
    <row r="23" spans="1:18" s="135" customFormat="1" ht="37.5" thickBot="1">
      <c r="B23" s="136"/>
      <c r="D23" s="125"/>
      <c r="E23" s="125"/>
      <c r="F23" s="125"/>
    </row>
    <row r="24" spans="1:18">
      <c r="B24" s="114" t="s">
        <v>0</v>
      </c>
      <c r="C24" s="310" t="s">
        <v>190</v>
      </c>
      <c r="D24" s="316" t="s">
        <v>163</v>
      </c>
      <c r="E24" s="322"/>
      <c r="F24" s="318"/>
      <c r="G24" s="304" t="s">
        <v>191</v>
      </c>
      <c r="H24" s="305"/>
      <c r="I24" s="306"/>
      <c r="J24" s="113"/>
    </row>
    <row r="25" spans="1:18" ht="37.5" thickBot="1">
      <c r="B25" s="114" t="s">
        <v>164</v>
      </c>
      <c r="C25" s="311"/>
      <c r="D25" s="307" t="s">
        <v>192</v>
      </c>
      <c r="E25" s="308"/>
      <c r="F25" s="309"/>
      <c r="G25" s="307"/>
      <c r="H25" s="308"/>
      <c r="I25" s="309"/>
      <c r="J25" s="113"/>
    </row>
    <row r="26" spans="1:18" ht="48" customHeight="1" thickBot="1">
      <c r="B26" s="137"/>
      <c r="C26" s="311"/>
      <c r="D26" s="117" t="s">
        <v>169</v>
      </c>
      <c r="E26" s="117" t="s">
        <v>170</v>
      </c>
      <c r="F26" s="117" t="s">
        <v>193</v>
      </c>
      <c r="G26" s="117" t="s">
        <v>169</v>
      </c>
      <c r="H26" s="117" t="s">
        <v>170</v>
      </c>
      <c r="I26" s="117" t="s">
        <v>193</v>
      </c>
      <c r="J26" s="113"/>
    </row>
    <row r="27" spans="1:18">
      <c r="A27" s="108">
        <v>1</v>
      </c>
      <c r="B27" s="120" t="s">
        <v>174</v>
      </c>
      <c r="C27" s="123"/>
      <c r="D27" s="123"/>
      <c r="E27" s="123"/>
      <c r="F27" s="123"/>
      <c r="G27" s="123"/>
      <c r="H27" s="123"/>
      <c r="I27" s="123"/>
      <c r="J27" s="113"/>
    </row>
    <row r="28" spans="1:18">
      <c r="A28" s="108">
        <v>2</v>
      </c>
      <c r="B28" s="120" t="s">
        <v>175</v>
      </c>
      <c r="C28" s="123"/>
      <c r="D28" s="138">
        <v>1</v>
      </c>
      <c r="E28" s="138">
        <v>0.99990000000000001</v>
      </c>
      <c r="F28" s="138">
        <v>0.3377</v>
      </c>
      <c r="G28" s="139">
        <v>14472.2538</v>
      </c>
      <c r="H28" s="139">
        <v>13929.283600000001</v>
      </c>
      <c r="I28" s="139">
        <v>13670.521199999999</v>
      </c>
      <c r="J28" s="113"/>
    </row>
    <row r="29" spans="1:18">
      <c r="A29" s="108">
        <v>3</v>
      </c>
      <c r="B29" s="120" t="s">
        <v>176</v>
      </c>
      <c r="C29" s="123"/>
      <c r="D29" s="138">
        <v>0.50360000000000005</v>
      </c>
      <c r="E29" s="138">
        <v>0.49530000000000002</v>
      </c>
      <c r="F29" s="138">
        <v>0.68100000000000005</v>
      </c>
      <c r="G29" s="139">
        <v>1675.7082</v>
      </c>
      <c r="H29" s="139">
        <v>1767.5205000000001</v>
      </c>
      <c r="I29" s="139">
        <v>1622.1226999999999</v>
      </c>
      <c r="J29" s="113"/>
    </row>
    <row r="30" spans="1:18">
      <c r="A30" s="108">
        <v>4</v>
      </c>
      <c r="B30" s="120" t="s">
        <v>177</v>
      </c>
      <c r="C30" s="123"/>
      <c r="D30" s="138">
        <v>0.49099999999999999</v>
      </c>
      <c r="E30" s="138">
        <v>0.65390000000000004</v>
      </c>
      <c r="F30" s="138">
        <v>0.70760000000000001</v>
      </c>
      <c r="G30" s="139">
        <v>2243.2530000000002</v>
      </c>
      <c r="H30" s="139">
        <v>2232.4636999999998</v>
      </c>
      <c r="I30" s="139">
        <v>1626.095</v>
      </c>
      <c r="J30" s="113"/>
    </row>
    <row r="31" spans="1:18">
      <c r="A31" s="108">
        <v>5</v>
      </c>
      <c r="B31" s="120" t="s">
        <v>178</v>
      </c>
      <c r="C31" s="123"/>
      <c r="D31" s="138">
        <v>0.81140000000000001</v>
      </c>
      <c r="E31" s="138">
        <v>0.63070000000000004</v>
      </c>
      <c r="F31" s="138">
        <v>0.48630000000000001</v>
      </c>
      <c r="G31" s="140">
        <v>1145.9358999999999</v>
      </c>
      <c r="H31" s="141">
        <v>1065.5941</v>
      </c>
      <c r="I31" s="139">
        <v>1193.4871000000001</v>
      </c>
      <c r="J31" s="113"/>
    </row>
    <row r="32" spans="1:18">
      <c r="A32" s="108">
        <v>6</v>
      </c>
      <c r="B32" s="129" t="s">
        <v>179</v>
      </c>
      <c r="C32" s="142"/>
      <c r="D32" s="138">
        <v>0.77470000000000006</v>
      </c>
      <c r="E32" s="138">
        <v>0.69159999999999999</v>
      </c>
      <c r="F32" s="138">
        <v>0.51119999999999999</v>
      </c>
      <c r="G32" s="139">
        <v>514.39049999999997</v>
      </c>
      <c r="H32" s="139">
        <v>762.31569999999999</v>
      </c>
      <c r="I32" s="139">
        <v>867.23059999999998</v>
      </c>
      <c r="J32" s="113"/>
    </row>
    <row r="33" spans="1:10">
      <c r="A33" s="108">
        <v>7</v>
      </c>
      <c r="B33" s="120" t="s">
        <v>180</v>
      </c>
      <c r="C33" s="142"/>
      <c r="D33" s="138">
        <v>0.68359999999999999</v>
      </c>
      <c r="E33" s="138">
        <v>0.99750000000000005</v>
      </c>
      <c r="F33" s="138">
        <v>0.90569999999999995</v>
      </c>
      <c r="G33" s="77">
        <v>3335.7700000000004</v>
      </c>
      <c r="H33" s="141">
        <v>2829.4068000000002</v>
      </c>
      <c r="I33" s="139">
        <v>2157.7671999999998</v>
      </c>
      <c r="J33" s="113"/>
    </row>
    <row r="34" spans="1:10">
      <c r="A34" s="108">
        <v>8</v>
      </c>
      <c r="B34" s="120" t="s">
        <v>181</v>
      </c>
      <c r="C34" s="142"/>
      <c r="D34" s="138">
        <v>0.80530000000000002</v>
      </c>
      <c r="E34" s="138">
        <v>0.77780000000000005</v>
      </c>
      <c r="F34" s="138">
        <v>0.4602</v>
      </c>
      <c r="G34" s="139">
        <v>1592.7318</v>
      </c>
      <c r="H34" s="139">
        <v>1273.3148000000001</v>
      </c>
      <c r="I34" s="139">
        <v>1371.3347000000001</v>
      </c>
      <c r="J34" s="113"/>
    </row>
    <row r="35" spans="1:10">
      <c r="A35" s="108">
        <v>9</v>
      </c>
      <c r="B35" s="120" t="s">
        <v>182</v>
      </c>
      <c r="C35" s="142"/>
      <c r="D35" s="138">
        <v>0.54</v>
      </c>
      <c r="E35" s="138">
        <v>0.76139999999999997</v>
      </c>
      <c r="F35" s="138">
        <v>0.7147</v>
      </c>
      <c r="G35" s="139">
        <v>2090.5630999999998</v>
      </c>
      <c r="H35" s="139">
        <v>1612.1937</v>
      </c>
      <c r="I35" s="139">
        <v>1355.9097999999999</v>
      </c>
      <c r="J35" s="113"/>
    </row>
    <row r="36" spans="1:10">
      <c r="A36" s="108">
        <v>10</v>
      </c>
      <c r="B36" s="120" t="s">
        <v>183</v>
      </c>
      <c r="C36" s="142"/>
      <c r="D36" s="138">
        <v>0.45329999999999998</v>
      </c>
      <c r="E36" s="138">
        <v>0.42109999999999997</v>
      </c>
      <c r="F36" s="138">
        <v>0.67200000000000004</v>
      </c>
      <c r="G36" s="139">
        <v>1646.9255000000001</v>
      </c>
      <c r="H36" s="139">
        <v>1797.8287</v>
      </c>
      <c r="I36" s="139">
        <v>1639.9670000000001</v>
      </c>
      <c r="J36" s="113"/>
    </row>
    <row r="37" spans="1:10">
      <c r="A37" s="108">
        <v>11</v>
      </c>
      <c r="B37" s="120" t="s">
        <v>184</v>
      </c>
      <c r="C37" s="142"/>
      <c r="D37" s="138">
        <v>0.52049999999999996</v>
      </c>
      <c r="E37" s="138">
        <v>0.70630000000000004</v>
      </c>
      <c r="F37" s="138">
        <v>0.78600000000000003</v>
      </c>
      <c r="G37" s="139">
        <v>1314.0965000000001</v>
      </c>
      <c r="H37" s="139">
        <v>1438.9151999999999</v>
      </c>
      <c r="I37" s="139">
        <v>1237.7666999999999</v>
      </c>
      <c r="J37" s="113"/>
    </row>
    <row r="38" spans="1:10">
      <c r="A38" s="108">
        <v>12</v>
      </c>
      <c r="B38" s="120" t="s">
        <v>185</v>
      </c>
      <c r="C38" s="142"/>
      <c r="D38" s="138">
        <v>0.54220000000000002</v>
      </c>
      <c r="E38" s="138">
        <v>0.6361</v>
      </c>
      <c r="F38" s="138">
        <v>0.49390000000000001</v>
      </c>
      <c r="G38" s="139">
        <v>2120.4387000000002</v>
      </c>
      <c r="H38" s="139">
        <v>1767.0418999999999</v>
      </c>
      <c r="I38" s="139">
        <v>1892.9726000000001</v>
      </c>
      <c r="J38" s="113"/>
    </row>
    <row r="39" spans="1:10">
      <c r="A39" s="108">
        <v>13</v>
      </c>
      <c r="B39" s="120" t="s">
        <v>186</v>
      </c>
      <c r="C39" s="142"/>
      <c r="D39" s="138">
        <v>0.66439999999999999</v>
      </c>
      <c r="E39" s="138">
        <v>0.70199999999999996</v>
      </c>
      <c r="F39" s="138">
        <v>0.87670000000000003</v>
      </c>
      <c r="G39" s="139">
        <v>515.8528</v>
      </c>
      <c r="H39" s="139">
        <v>466.47039999999998</v>
      </c>
      <c r="I39" s="139">
        <v>315.86880000000002</v>
      </c>
      <c r="J39" s="113"/>
    </row>
    <row r="40" spans="1:10">
      <c r="A40" s="108">
        <v>14</v>
      </c>
      <c r="B40" s="129" t="s">
        <v>187</v>
      </c>
      <c r="C40" s="142"/>
      <c r="D40" s="138">
        <v>0.47510000000000002</v>
      </c>
      <c r="E40" s="138">
        <v>0.62480000000000002</v>
      </c>
      <c r="F40" s="138">
        <v>0.5292</v>
      </c>
      <c r="G40" s="139">
        <v>1711.9290000000001</v>
      </c>
      <c r="H40" s="139">
        <v>1614.3777</v>
      </c>
      <c r="I40" s="139">
        <v>1470.3958</v>
      </c>
      <c r="J40" s="113"/>
    </row>
    <row r="41" spans="1:10">
      <c r="A41" s="108">
        <v>15</v>
      </c>
      <c r="B41" s="120" t="s">
        <v>188</v>
      </c>
      <c r="C41" s="128"/>
      <c r="D41" s="138">
        <v>0.4783</v>
      </c>
      <c r="E41" s="138">
        <v>0.4667</v>
      </c>
      <c r="F41" s="138">
        <v>0.72570000000000001</v>
      </c>
      <c r="G41" s="139">
        <v>822.16669999999999</v>
      </c>
      <c r="H41" s="139">
        <v>721.18119999999999</v>
      </c>
      <c r="I41" s="139">
        <v>834.20730000000003</v>
      </c>
    </row>
    <row r="42" spans="1:10">
      <c r="A42" s="108">
        <v>16</v>
      </c>
      <c r="B42" s="120" t="s">
        <v>189</v>
      </c>
      <c r="C42" s="128"/>
      <c r="D42" s="138">
        <v>0.54869999999999997</v>
      </c>
      <c r="E42" s="138">
        <v>0.5827</v>
      </c>
      <c r="F42" s="138">
        <v>0.72</v>
      </c>
      <c r="G42" s="139">
        <v>510.34309999999999</v>
      </c>
      <c r="H42" s="139">
        <v>568.26319999999998</v>
      </c>
      <c r="I42" s="139">
        <v>690.75459999999998</v>
      </c>
    </row>
    <row r="43" spans="1:10">
      <c r="B43" s="143"/>
    </row>
    <row r="44" spans="1:10" hidden="1">
      <c r="B44" s="143"/>
    </row>
    <row r="45" spans="1:10" hidden="1">
      <c r="B45" s="143"/>
    </row>
    <row r="46" spans="1:10" hidden="1">
      <c r="B46" s="143"/>
    </row>
    <row r="47" spans="1:10" hidden="1">
      <c r="B47" s="143"/>
    </row>
    <row r="48" spans="1:10" hidden="1">
      <c r="B48" s="143"/>
    </row>
    <row r="49" spans="1:12" hidden="1">
      <c r="B49" s="143"/>
    </row>
    <row r="50" spans="1:12">
      <c r="B50" s="144" t="s">
        <v>194</v>
      </c>
    </row>
    <row r="51" spans="1:12" ht="37.5" thickBot="1">
      <c r="B51" s="143"/>
    </row>
    <row r="52" spans="1:12" ht="37.5" thickBot="1">
      <c r="B52" s="111" t="s">
        <v>0</v>
      </c>
      <c r="C52" s="310" t="s">
        <v>190</v>
      </c>
      <c r="D52" s="304" t="s">
        <v>195</v>
      </c>
      <c r="E52" s="305"/>
      <c r="F52" s="306"/>
      <c r="G52" s="313" t="s">
        <v>155</v>
      </c>
      <c r="H52" s="314"/>
      <c r="I52" s="314"/>
      <c r="J52" s="314"/>
      <c r="K52" s="314"/>
      <c r="L52" s="315"/>
    </row>
    <row r="53" spans="1:12">
      <c r="B53" s="114" t="s">
        <v>164</v>
      </c>
      <c r="C53" s="311"/>
      <c r="D53" s="316" t="s">
        <v>196</v>
      </c>
      <c r="E53" s="317"/>
      <c r="F53" s="318"/>
      <c r="G53" s="304" t="s">
        <v>197</v>
      </c>
      <c r="H53" s="305"/>
      <c r="I53" s="306"/>
      <c r="J53" s="304" t="s">
        <v>197</v>
      </c>
      <c r="K53" s="305"/>
      <c r="L53" s="306"/>
    </row>
    <row r="54" spans="1:12" ht="37.5" thickBot="1">
      <c r="B54" s="116"/>
      <c r="C54" s="311"/>
      <c r="D54" s="319"/>
      <c r="E54" s="320"/>
      <c r="F54" s="321"/>
      <c r="G54" s="307" t="s">
        <v>198</v>
      </c>
      <c r="H54" s="308"/>
      <c r="I54" s="309"/>
      <c r="J54" s="307" t="s">
        <v>199</v>
      </c>
      <c r="K54" s="308"/>
      <c r="L54" s="309"/>
    </row>
    <row r="55" spans="1:12" ht="37.5" thickBot="1">
      <c r="B55" s="137"/>
      <c r="C55" s="311"/>
      <c r="D55" s="117" t="s">
        <v>169</v>
      </c>
      <c r="E55" s="117" t="s">
        <v>170</v>
      </c>
      <c r="F55" s="117" t="s">
        <v>193</v>
      </c>
      <c r="G55" s="117" t="s">
        <v>169</v>
      </c>
      <c r="H55" s="117" t="s">
        <v>170</v>
      </c>
      <c r="I55" s="117" t="s">
        <v>193</v>
      </c>
      <c r="J55" s="117" t="s">
        <v>169</v>
      </c>
      <c r="K55" s="117" t="s">
        <v>170</v>
      </c>
      <c r="L55" s="117" t="s">
        <v>200</v>
      </c>
    </row>
    <row r="56" spans="1:12">
      <c r="A56" s="108">
        <v>1</v>
      </c>
      <c r="B56" s="120" t="s">
        <v>174</v>
      </c>
      <c r="C56" s="142"/>
      <c r="D56" s="78">
        <v>390045</v>
      </c>
      <c r="E56" s="78">
        <v>322495</v>
      </c>
      <c r="F56" s="78">
        <v>281151</v>
      </c>
      <c r="G56" s="79">
        <v>31640</v>
      </c>
      <c r="H56" s="79">
        <v>24100</v>
      </c>
      <c r="I56" s="79">
        <v>19636</v>
      </c>
      <c r="J56" s="80">
        <v>162288</v>
      </c>
      <c r="K56" s="80">
        <v>119552</v>
      </c>
      <c r="L56" s="79">
        <v>96751</v>
      </c>
    </row>
    <row r="57" spans="1:12">
      <c r="A57" s="108">
        <v>2</v>
      </c>
      <c r="B57" s="120" t="s">
        <v>175</v>
      </c>
      <c r="C57" s="142"/>
      <c r="D57" s="78">
        <v>235460</v>
      </c>
      <c r="E57" s="78">
        <v>231102</v>
      </c>
      <c r="F57" s="78">
        <v>261103</v>
      </c>
      <c r="G57" s="79">
        <v>11535</v>
      </c>
      <c r="H57" s="79">
        <v>11501</v>
      </c>
      <c r="I57" s="79">
        <v>11265</v>
      </c>
      <c r="J57" s="80">
        <v>61999</v>
      </c>
      <c r="K57" s="80">
        <v>59875</v>
      </c>
      <c r="L57" s="79">
        <v>62312</v>
      </c>
    </row>
    <row r="58" spans="1:12">
      <c r="A58" s="108">
        <v>3</v>
      </c>
      <c r="B58" s="120" t="s">
        <v>176</v>
      </c>
      <c r="C58" s="142"/>
      <c r="D58" s="78">
        <v>121958</v>
      </c>
      <c r="E58" s="78">
        <v>128896</v>
      </c>
      <c r="F58" s="78">
        <v>123234</v>
      </c>
      <c r="G58" s="79">
        <v>2639</v>
      </c>
      <c r="H58" s="79">
        <v>2988</v>
      </c>
      <c r="I58" s="79">
        <v>2840</v>
      </c>
      <c r="J58" s="80">
        <v>8237</v>
      </c>
      <c r="K58" s="80">
        <v>9488</v>
      </c>
      <c r="L58" s="79">
        <v>8620</v>
      </c>
    </row>
    <row r="59" spans="1:12">
      <c r="A59" s="108">
        <v>4</v>
      </c>
      <c r="B59" s="120" t="s">
        <v>177</v>
      </c>
      <c r="C59" s="142"/>
      <c r="D59" s="78">
        <v>73461</v>
      </c>
      <c r="E59" s="78">
        <v>75602</v>
      </c>
      <c r="F59" s="78">
        <v>74689</v>
      </c>
      <c r="G59" s="79">
        <v>3493</v>
      </c>
      <c r="H59" s="79">
        <v>3774</v>
      </c>
      <c r="I59" s="79">
        <v>2449</v>
      </c>
      <c r="J59" s="80">
        <v>11841</v>
      </c>
      <c r="K59" s="80">
        <v>12825</v>
      </c>
      <c r="L59" s="79">
        <v>9560</v>
      </c>
    </row>
    <row r="60" spans="1:12">
      <c r="A60" s="108">
        <v>5</v>
      </c>
      <c r="B60" s="120" t="s">
        <v>178</v>
      </c>
      <c r="C60" s="142"/>
      <c r="D60" s="78">
        <v>63923</v>
      </c>
      <c r="E60" s="78">
        <v>60501</v>
      </c>
      <c r="F60" s="78">
        <v>67619</v>
      </c>
      <c r="G60" s="79">
        <v>1925</v>
      </c>
      <c r="H60" s="79">
        <v>1733</v>
      </c>
      <c r="I60" s="79">
        <v>1935</v>
      </c>
      <c r="J60" s="80">
        <v>6486</v>
      </c>
      <c r="K60" s="80">
        <v>6373</v>
      </c>
      <c r="L60" s="79">
        <v>7644</v>
      </c>
    </row>
    <row r="61" spans="1:12">
      <c r="A61" s="108">
        <v>6</v>
      </c>
      <c r="B61" s="129" t="s">
        <v>179</v>
      </c>
      <c r="C61" s="128"/>
      <c r="D61" s="80">
        <v>57310</v>
      </c>
      <c r="E61" s="80">
        <v>62589</v>
      </c>
      <c r="F61" s="80">
        <v>64014</v>
      </c>
      <c r="G61" s="79">
        <v>950</v>
      </c>
      <c r="H61" s="79">
        <v>1443</v>
      </c>
      <c r="I61" s="79">
        <v>1479</v>
      </c>
      <c r="J61" s="80">
        <v>2792</v>
      </c>
      <c r="K61" s="80">
        <v>4256</v>
      </c>
      <c r="L61" s="79">
        <v>4381</v>
      </c>
    </row>
    <row r="62" spans="1:12">
      <c r="A62" s="108">
        <v>7</v>
      </c>
      <c r="B62" s="120" t="s">
        <v>180</v>
      </c>
      <c r="C62" s="128"/>
      <c r="D62" s="80">
        <v>153556</v>
      </c>
      <c r="E62" s="80">
        <v>138570</v>
      </c>
      <c r="F62" s="80">
        <v>146757</v>
      </c>
      <c r="G62" s="79">
        <v>5587</v>
      </c>
      <c r="H62" s="79">
        <v>5288</v>
      </c>
      <c r="I62" s="79">
        <v>4456</v>
      </c>
      <c r="J62" s="80">
        <v>19860</v>
      </c>
      <c r="K62" s="80">
        <v>17172</v>
      </c>
      <c r="L62" s="79">
        <v>14456</v>
      </c>
    </row>
    <row r="63" spans="1:12">
      <c r="A63" s="108">
        <v>8</v>
      </c>
      <c r="B63" s="120" t="s">
        <v>181</v>
      </c>
      <c r="C63" s="128"/>
      <c r="D63" s="80">
        <v>79590</v>
      </c>
      <c r="E63" s="80">
        <v>77138</v>
      </c>
      <c r="F63" s="80">
        <v>81053</v>
      </c>
      <c r="G63" s="79">
        <v>2511</v>
      </c>
      <c r="H63" s="79">
        <v>2241</v>
      </c>
      <c r="I63" s="79">
        <v>2188</v>
      </c>
      <c r="J63" s="80">
        <v>9386</v>
      </c>
      <c r="K63" s="80">
        <v>8017</v>
      </c>
      <c r="L63" s="79">
        <v>7881</v>
      </c>
    </row>
    <row r="64" spans="1:12">
      <c r="A64" s="108">
        <v>9</v>
      </c>
      <c r="B64" s="120" t="s">
        <v>182</v>
      </c>
      <c r="C64" s="128"/>
      <c r="D64" s="80">
        <v>87935</v>
      </c>
      <c r="E64" s="80">
        <v>85301</v>
      </c>
      <c r="F64" s="80">
        <v>81466</v>
      </c>
      <c r="G64" s="79">
        <v>3309</v>
      </c>
      <c r="H64" s="79">
        <v>2796</v>
      </c>
      <c r="I64" s="79">
        <v>2240</v>
      </c>
      <c r="J64" s="80">
        <v>9499</v>
      </c>
      <c r="K64" s="80">
        <v>7970</v>
      </c>
      <c r="L64" s="79">
        <v>6953</v>
      </c>
    </row>
    <row r="65" spans="1:12">
      <c r="A65" s="108">
        <v>10</v>
      </c>
      <c r="B65" s="120" t="s">
        <v>183</v>
      </c>
      <c r="C65" s="128"/>
      <c r="D65" s="80">
        <v>93265</v>
      </c>
      <c r="E65" s="80">
        <v>94172</v>
      </c>
      <c r="F65" s="80">
        <v>92572</v>
      </c>
      <c r="G65" s="79">
        <v>2740</v>
      </c>
      <c r="H65" s="79">
        <v>2783</v>
      </c>
      <c r="I65" s="79">
        <v>2774</v>
      </c>
      <c r="J65" s="80">
        <v>10151</v>
      </c>
      <c r="K65" s="80">
        <v>10285</v>
      </c>
      <c r="L65" s="79">
        <v>9744</v>
      </c>
    </row>
    <row r="66" spans="1:12">
      <c r="A66" s="108">
        <v>11</v>
      </c>
      <c r="B66" s="120" t="s">
        <v>184</v>
      </c>
      <c r="C66" s="128"/>
      <c r="D66" s="80">
        <v>75822</v>
      </c>
      <c r="E66" s="80">
        <v>80773</v>
      </c>
      <c r="F66" s="80">
        <v>77904</v>
      </c>
      <c r="G66" s="79">
        <v>2340</v>
      </c>
      <c r="H66" s="79">
        <v>2499</v>
      </c>
      <c r="I66" s="79">
        <v>2266</v>
      </c>
      <c r="J66" s="80">
        <v>8638</v>
      </c>
      <c r="K66" s="80">
        <v>11131</v>
      </c>
      <c r="L66" s="79">
        <v>6891</v>
      </c>
    </row>
    <row r="67" spans="1:12">
      <c r="A67" s="108">
        <v>12</v>
      </c>
      <c r="B67" s="120" t="s">
        <v>185</v>
      </c>
      <c r="C67" s="128"/>
      <c r="D67" s="80">
        <v>104042</v>
      </c>
      <c r="E67" s="80">
        <v>95092</v>
      </c>
      <c r="F67" s="80">
        <v>104950</v>
      </c>
      <c r="G67" s="79">
        <v>3766</v>
      </c>
      <c r="H67" s="79">
        <v>3199</v>
      </c>
      <c r="I67" s="79">
        <v>3207</v>
      </c>
      <c r="J67" s="80">
        <v>11245</v>
      </c>
      <c r="K67" s="80">
        <v>9519</v>
      </c>
      <c r="L67" s="79">
        <v>10208</v>
      </c>
    </row>
    <row r="68" spans="1:12">
      <c r="A68" s="108">
        <v>13</v>
      </c>
      <c r="B68" s="120" t="s">
        <v>186</v>
      </c>
      <c r="C68" s="128"/>
      <c r="D68" s="80">
        <v>29266</v>
      </c>
      <c r="E68" s="80">
        <v>31616</v>
      </c>
      <c r="F68" s="80">
        <v>31933</v>
      </c>
      <c r="G68" s="79">
        <v>1037</v>
      </c>
      <c r="H68" s="79">
        <v>906</v>
      </c>
      <c r="I68" s="79">
        <v>665</v>
      </c>
      <c r="J68" s="80">
        <v>2840</v>
      </c>
      <c r="K68" s="80">
        <v>2897</v>
      </c>
      <c r="L68" s="79">
        <v>2482</v>
      </c>
    </row>
    <row r="69" spans="1:12">
      <c r="A69" s="108">
        <v>14</v>
      </c>
      <c r="B69" s="129" t="s">
        <v>187</v>
      </c>
      <c r="C69" s="128"/>
      <c r="D69" s="80">
        <v>112188</v>
      </c>
      <c r="E69" s="80">
        <v>122170</v>
      </c>
      <c r="F69" s="80">
        <v>154562</v>
      </c>
      <c r="G69" s="79">
        <v>2850</v>
      </c>
      <c r="H69" s="79">
        <v>2620</v>
      </c>
      <c r="I69" s="79">
        <v>2638</v>
      </c>
      <c r="J69" s="80">
        <v>8878</v>
      </c>
      <c r="K69" s="80">
        <v>9408</v>
      </c>
      <c r="L69" s="79">
        <v>8472</v>
      </c>
    </row>
    <row r="70" spans="1:12">
      <c r="A70" s="108">
        <v>15</v>
      </c>
      <c r="B70" s="120" t="s">
        <v>188</v>
      </c>
      <c r="C70" s="128"/>
      <c r="D70" s="80">
        <v>52397</v>
      </c>
      <c r="E70" s="80">
        <v>44602</v>
      </c>
      <c r="F70" s="80">
        <v>50229</v>
      </c>
      <c r="G70" s="79">
        <v>1081</v>
      </c>
      <c r="H70" s="79">
        <v>975</v>
      </c>
      <c r="I70" s="79">
        <v>1130</v>
      </c>
      <c r="J70" s="80">
        <v>3261</v>
      </c>
      <c r="K70" s="80">
        <v>2661</v>
      </c>
      <c r="L70" s="79">
        <v>3596</v>
      </c>
    </row>
    <row r="71" spans="1:12">
      <c r="A71" s="108">
        <v>16</v>
      </c>
      <c r="B71" s="120" t="s">
        <v>189</v>
      </c>
      <c r="C71" s="128"/>
      <c r="D71" s="80">
        <v>38018</v>
      </c>
      <c r="E71" s="80">
        <v>36337</v>
      </c>
      <c r="F71" s="80">
        <v>40511</v>
      </c>
      <c r="G71" s="79">
        <v>845</v>
      </c>
      <c r="H71" s="79">
        <v>1064</v>
      </c>
      <c r="I71" s="79">
        <v>1207</v>
      </c>
      <c r="J71" s="80">
        <v>2544</v>
      </c>
      <c r="K71" s="80">
        <v>4169</v>
      </c>
      <c r="L71" s="79">
        <v>4256</v>
      </c>
    </row>
    <row r="72" spans="1:12">
      <c r="A72" s="145" t="s">
        <v>104</v>
      </c>
      <c r="J72" s="81"/>
      <c r="K72" s="81"/>
      <c r="L72" s="82"/>
    </row>
    <row r="73" spans="1:12">
      <c r="A73" s="146" t="s">
        <v>201</v>
      </c>
    </row>
    <row r="74" spans="1:12">
      <c r="B74" s="147"/>
      <c r="C74" s="135"/>
      <c r="D74" s="135"/>
      <c r="E74" s="135"/>
      <c r="F74" s="135"/>
      <c r="G74" s="82"/>
      <c r="H74" s="82"/>
      <c r="I74" s="82"/>
    </row>
    <row r="75" spans="1:12">
      <c r="B75" s="148" t="s">
        <v>202</v>
      </c>
    </row>
    <row r="76" spans="1:12">
      <c r="B76" s="143" t="s">
        <v>203</v>
      </c>
    </row>
    <row r="77" spans="1:12">
      <c r="B77" s="143" t="s">
        <v>203</v>
      </c>
    </row>
    <row r="78" spans="1:12">
      <c r="B78" s="148" t="s">
        <v>204</v>
      </c>
    </row>
    <row r="79" spans="1:12">
      <c r="B79" s="143" t="s">
        <v>203</v>
      </c>
    </row>
    <row r="80" spans="1:12">
      <c r="B80" s="143" t="s">
        <v>203</v>
      </c>
    </row>
    <row r="81" spans="2:2">
      <c r="B81" s="143" t="s">
        <v>203</v>
      </c>
    </row>
    <row r="82" spans="2:2">
      <c r="B82" s="143"/>
    </row>
    <row r="83" spans="2:2">
      <c r="B83" s="143"/>
    </row>
  </sheetData>
  <mergeCells count="31">
    <mergeCell ref="R5:R6"/>
    <mergeCell ref="C52:C55"/>
    <mergeCell ref="D52:F52"/>
    <mergeCell ref="G52:L52"/>
    <mergeCell ref="D53:F53"/>
    <mergeCell ref="G53:I53"/>
    <mergeCell ref="J53:L53"/>
    <mergeCell ref="D54:F54"/>
    <mergeCell ref="G54:I54"/>
    <mergeCell ref="J54:L54"/>
    <mergeCell ref="C24:C26"/>
    <mergeCell ref="D24:F24"/>
    <mergeCell ref="G24:I25"/>
    <mergeCell ref="D25:F25"/>
    <mergeCell ref="D5:D6"/>
    <mergeCell ref="E5:E6"/>
    <mergeCell ref="O3:Q3"/>
    <mergeCell ref="I4:K4"/>
    <mergeCell ref="O4:Q4"/>
    <mergeCell ref="J5:J6"/>
    <mergeCell ref="O5:O6"/>
    <mergeCell ref="P5:P6"/>
    <mergeCell ref="D3:F4"/>
    <mergeCell ref="G3:H4"/>
    <mergeCell ref="I3:K3"/>
    <mergeCell ref="L3:N4"/>
    <mergeCell ref="L5:L6"/>
    <mergeCell ref="M5:M6"/>
    <mergeCell ref="G5:G6"/>
    <mergeCell ref="H5:H6"/>
    <mergeCell ref="I5:I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topLeftCell="A121" workbookViewId="0">
      <selection activeCell="D20" sqref="D20"/>
    </sheetView>
  </sheetViews>
  <sheetFormatPr defaultColWidth="17.85546875" defaultRowHeight="12.75"/>
  <cols>
    <col min="1" max="1" width="9.85546875" bestFit="1" customWidth="1"/>
    <col min="2" max="2" width="11.85546875" bestFit="1" customWidth="1"/>
    <col min="3" max="3" width="43.140625" bestFit="1" customWidth="1"/>
    <col min="4" max="4" width="7.85546875" bestFit="1" customWidth="1"/>
    <col min="5" max="5" width="11.85546875" bestFit="1" customWidth="1"/>
    <col min="6" max="6" width="15.5703125" bestFit="1" customWidth="1"/>
    <col min="7" max="7" width="37.7109375" bestFit="1" customWidth="1"/>
  </cols>
  <sheetData>
    <row r="1" spans="1:7" ht="16.5" customHeight="1">
      <c r="A1" t="s">
        <v>148</v>
      </c>
      <c r="B1" t="s">
        <v>217</v>
      </c>
      <c r="C1" t="s">
        <v>218</v>
      </c>
      <c r="D1" t="s">
        <v>219</v>
      </c>
      <c r="E1" t="s">
        <v>287</v>
      </c>
      <c r="F1" t="s">
        <v>220</v>
      </c>
      <c r="G1" t="s">
        <v>221</v>
      </c>
    </row>
    <row r="2" spans="1:7" ht="16.5" customHeight="1">
      <c r="A2">
        <v>10688</v>
      </c>
      <c r="B2" t="s">
        <v>155</v>
      </c>
      <c r="C2" t="s">
        <v>222</v>
      </c>
      <c r="D2">
        <v>0</v>
      </c>
      <c r="E2" s="156">
        <v>41422</v>
      </c>
      <c r="F2">
        <v>13814</v>
      </c>
      <c r="G2" t="s">
        <v>223</v>
      </c>
    </row>
    <row r="3" spans="1:7" ht="16.5" customHeight="1">
      <c r="A3">
        <v>10688</v>
      </c>
      <c r="B3" t="s">
        <v>155</v>
      </c>
      <c r="C3" t="s">
        <v>224</v>
      </c>
      <c r="D3">
        <v>0.33</v>
      </c>
      <c r="E3" s="156">
        <v>41422</v>
      </c>
      <c r="F3">
        <v>12438</v>
      </c>
      <c r="G3" t="s">
        <v>225</v>
      </c>
    </row>
    <row r="4" spans="1:7" ht="16.5" customHeight="1">
      <c r="A4">
        <v>10688</v>
      </c>
      <c r="B4" t="s">
        <v>155</v>
      </c>
      <c r="C4" t="s">
        <v>224</v>
      </c>
      <c r="D4">
        <v>0.36699999999999999</v>
      </c>
      <c r="E4" s="156">
        <v>41422</v>
      </c>
      <c r="F4">
        <v>12438</v>
      </c>
      <c r="G4" t="s">
        <v>225</v>
      </c>
    </row>
    <row r="5" spans="1:7" ht="16.5" customHeight="1">
      <c r="A5">
        <v>10688</v>
      </c>
      <c r="B5" t="s">
        <v>155</v>
      </c>
      <c r="C5" t="s">
        <v>224</v>
      </c>
      <c r="D5">
        <v>0.26219999999999999</v>
      </c>
      <c r="E5" s="156">
        <v>41422</v>
      </c>
      <c r="F5">
        <v>12438</v>
      </c>
      <c r="G5" t="s">
        <v>225</v>
      </c>
    </row>
    <row r="6" spans="1:7" ht="16.5" customHeight="1">
      <c r="A6">
        <v>10688</v>
      </c>
      <c r="B6" t="s">
        <v>155</v>
      </c>
      <c r="C6" t="s">
        <v>226</v>
      </c>
      <c r="D6">
        <v>0.30370000000000003</v>
      </c>
      <c r="E6" s="156">
        <v>41416</v>
      </c>
      <c r="F6">
        <v>12438</v>
      </c>
      <c r="G6" t="s">
        <v>225</v>
      </c>
    </row>
    <row r="7" spans="1:7" ht="16.5" customHeight="1">
      <c r="A7">
        <v>10688</v>
      </c>
      <c r="B7" t="s">
        <v>155</v>
      </c>
      <c r="C7" t="s">
        <v>227</v>
      </c>
      <c r="D7">
        <v>0.4244</v>
      </c>
      <c r="E7" s="156">
        <v>41411</v>
      </c>
      <c r="F7">
        <v>13778</v>
      </c>
      <c r="G7" t="s">
        <v>228</v>
      </c>
    </row>
    <row r="8" spans="1:7" ht="16.5" customHeight="1">
      <c r="A8">
        <v>10688</v>
      </c>
      <c r="B8" t="s">
        <v>155</v>
      </c>
      <c r="C8" t="s">
        <v>229</v>
      </c>
      <c r="D8">
        <v>0.41899999999999998</v>
      </c>
      <c r="E8" s="156">
        <v>41409</v>
      </c>
      <c r="F8">
        <v>13778</v>
      </c>
      <c r="G8" t="s">
        <v>228</v>
      </c>
    </row>
    <row r="9" spans="1:7" ht="16.5" customHeight="1">
      <c r="A9">
        <v>10688</v>
      </c>
      <c r="B9" t="s">
        <v>155</v>
      </c>
      <c r="C9" t="s">
        <v>229</v>
      </c>
      <c r="D9">
        <v>0.35680000000000001</v>
      </c>
      <c r="E9" s="156">
        <v>41409</v>
      </c>
      <c r="F9">
        <v>13778</v>
      </c>
      <c r="G9" t="s">
        <v>228</v>
      </c>
    </row>
    <row r="10" spans="1:7" ht="16.5" customHeight="1">
      <c r="A10">
        <v>10688</v>
      </c>
      <c r="B10" t="s">
        <v>155</v>
      </c>
      <c r="C10" t="s">
        <v>230</v>
      </c>
      <c r="D10">
        <v>0.4667</v>
      </c>
      <c r="E10" s="156">
        <v>41408</v>
      </c>
      <c r="F10">
        <v>13778</v>
      </c>
      <c r="G10" t="s">
        <v>228</v>
      </c>
    </row>
    <row r="11" spans="1:7" ht="16.5" customHeight="1">
      <c r="A11">
        <v>10688</v>
      </c>
      <c r="B11" t="s">
        <v>155</v>
      </c>
      <c r="C11" t="s">
        <v>231</v>
      </c>
      <c r="D11">
        <v>0.47799999999999998</v>
      </c>
      <c r="E11" s="156">
        <v>41337</v>
      </c>
      <c r="F11">
        <v>11472</v>
      </c>
      <c r="G11" t="s">
        <v>232</v>
      </c>
    </row>
    <row r="12" spans="1:7" ht="16.5" customHeight="1">
      <c r="A12">
        <v>10688</v>
      </c>
      <c r="B12" t="s">
        <v>155</v>
      </c>
      <c r="C12" t="s">
        <v>233</v>
      </c>
      <c r="D12">
        <v>0.36699999999999999</v>
      </c>
      <c r="E12" s="156">
        <v>41341</v>
      </c>
      <c r="F12">
        <v>13756</v>
      </c>
      <c r="G12" t="s">
        <v>234</v>
      </c>
    </row>
    <row r="13" spans="1:7" ht="16.5" customHeight="1">
      <c r="A13">
        <v>10688</v>
      </c>
      <c r="B13" t="s">
        <v>155</v>
      </c>
      <c r="C13" t="s">
        <v>230</v>
      </c>
      <c r="D13">
        <v>0.49980000000000002</v>
      </c>
      <c r="E13" s="156">
        <v>41344</v>
      </c>
      <c r="F13">
        <v>12256</v>
      </c>
      <c r="G13" t="s">
        <v>235</v>
      </c>
    </row>
    <row r="14" spans="1:7" ht="16.5" customHeight="1">
      <c r="A14">
        <v>10688</v>
      </c>
      <c r="B14" t="s">
        <v>155</v>
      </c>
      <c r="C14" t="s">
        <v>230</v>
      </c>
      <c r="D14">
        <v>0</v>
      </c>
      <c r="E14" s="156">
        <v>41344</v>
      </c>
      <c r="F14">
        <v>12256</v>
      </c>
      <c r="G14" t="s">
        <v>235</v>
      </c>
    </row>
    <row r="15" spans="1:7" ht="16.5" customHeight="1">
      <c r="A15">
        <v>10688</v>
      </c>
      <c r="B15" t="s">
        <v>155</v>
      </c>
      <c r="C15" t="s">
        <v>236</v>
      </c>
      <c r="D15">
        <v>0.41199999999999998</v>
      </c>
      <c r="E15" s="156">
        <v>41346</v>
      </c>
      <c r="F15">
        <v>12256</v>
      </c>
      <c r="G15" t="s">
        <v>235</v>
      </c>
    </row>
    <row r="16" spans="1:7" ht="16.5" customHeight="1">
      <c r="A16">
        <v>10688</v>
      </c>
      <c r="B16" t="s">
        <v>155</v>
      </c>
      <c r="C16" t="s">
        <v>236</v>
      </c>
      <c r="D16">
        <v>0.40129999999999999</v>
      </c>
      <c r="E16" s="156">
        <v>41346</v>
      </c>
      <c r="F16">
        <v>12256</v>
      </c>
      <c r="G16" t="s">
        <v>235</v>
      </c>
    </row>
    <row r="17" spans="1:7" ht="16.5" customHeight="1">
      <c r="A17">
        <v>10688</v>
      </c>
      <c r="B17" t="s">
        <v>155</v>
      </c>
      <c r="C17" t="s">
        <v>236</v>
      </c>
      <c r="D17">
        <v>0.40129999999999999</v>
      </c>
      <c r="E17" s="156">
        <v>41346</v>
      </c>
      <c r="F17">
        <v>12256</v>
      </c>
      <c r="G17" t="s">
        <v>235</v>
      </c>
    </row>
    <row r="18" spans="1:7" ht="16.5" customHeight="1">
      <c r="A18">
        <v>10688</v>
      </c>
      <c r="B18" t="s">
        <v>155</v>
      </c>
      <c r="C18" t="s">
        <v>236</v>
      </c>
      <c r="D18">
        <v>0.40129999999999999</v>
      </c>
      <c r="E18" s="156">
        <v>41346</v>
      </c>
      <c r="F18">
        <v>12256</v>
      </c>
      <c r="G18" t="s">
        <v>235</v>
      </c>
    </row>
    <row r="19" spans="1:7" ht="16.5" customHeight="1">
      <c r="A19">
        <v>10688</v>
      </c>
      <c r="B19" t="s">
        <v>155</v>
      </c>
      <c r="C19" t="s">
        <v>236</v>
      </c>
      <c r="D19">
        <v>0.40129999999999999</v>
      </c>
      <c r="E19" s="156">
        <v>41346</v>
      </c>
      <c r="F19">
        <v>12256</v>
      </c>
      <c r="G19" t="s">
        <v>235</v>
      </c>
    </row>
    <row r="20" spans="1:7" ht="16.5" customHeight="1">
      <c r="A20">
        <v>10688</v>
      </c>
      <c r="B20" t="s">
        <v>155</v>
      </c>
      <c r="C20" t="s">
        <v>237</v>
      </c>
      <c r="D20">
        <v>0</v>
      </c>
      <c r="E20" s="156">
        <v>41347</v>
      </c>
      <c r="F20">
        <v>12256</v>
      </c>
      <c r="G20" t="s">
        <v>235</v>
      </c>
    </row>
    <row r="21" spans="1:7" ht="16.5" customHeight="1">
      <c r="A21">
        <v>10688</v>
      </c>
      <c r="B21" t="s">
        <v>155</v>
      </c>
      <c r="C21" t="s">
        <v>238</v>
      </c>
      <c r="D21">
        <v>0.39100000000000001</v>
      </c>
      <c r="E21" s="156">
        <v>41348</v>
      </c>
      <c r="F21">
        <v>12256</v>
      </c>
      <c r="G21" t="s">
        <v>235</v>
      </c>
    </row>
    <row r="22" spans="1:7" ht="16.5" customHeight="1">
      <c r="A22">
        <v>10688</v>
      </c>
      <c r="B22" t="s">
        <v>155</v>
      </c>
      <c r="C22" t="s">
        <v>238</v>
      </c>
      <c r="D22">
        <v>0.26319999999999999</v>
      </c>
      <c r="E22" s="156">
        <v>41348</v>
      </c>
      <c r="F22">
        <v>12256</v>
      </c>
      <c r="G22" t="s">
        <v>235</v>
      </c>
    </row>
    <row r="23" spans="1:7" ht="16.5" customHeight="1">
      <c r="A23">
        <v>10688</v>
      </c>
      <c r="B23" t="s">
        <v>155</v>
      </c>
      <c r="C23" t="s">
        <v>239</v>
      </c>
      <c r="D23">
        <v>0.33400000000000002</v>
      </c>
      <c r="E23" s="156">
        <v>41348</v>
      </c>
      <c r="F23">
        <v>12256</v>
      </c>
      <c r="G23" t="s">
        <v>235</v>
      </c>
    </row>
    <row r="24" spans="1:7" ht="16.5" customHeight="1">
      <c r="A24">
        <v>10688</v>
      </c>
      <c r="B24" t="s">
        <v>155</v>
      </c>
      <c r="C24" t="s">
        <v>239</v>
      </c>
      <c r="D24">
        <v>0.217</v>
      </c>
      <c r="E24" s="156">
        <v>41348</v>
      </c>
      <c r="F24">
        <v>12256</v>
      </c>
      <c r="G24" t="s">
        <v>235</v>
      </c>
    </row>
    <row r="25" spans="1:7" ht="16.5" customHeight="1">
      <c r="A25">
        <v>10688</v>
      </c>
      <c r="B25" t="s">
        <v>155</v>
      </c>
      <c r="C25" t="s">
        <v>239</v>
      </c>
      <c r="D25">
        <v>0.19980000000000001</v>
      </c>
      <c r="E25" s="156">
        <v>41348</v>
      </c>
      <c r="F25">
        <v>12256</v>
      </c>
      <c r="G25" t="s">
        <v>235</v>
      </c>
    </row>
    <row r="26" spans="1:7" ht="16.5" customHeight="1">
      <c r="A26">
        <v>10688</v>
      </c>
      <c r="B26" t="s">
        <v>155</v>
      </c>
      <c r="C26" t="s">
        <v>240</v>
      </c>
      <c r="D26">
        <v>0</v>
      </c>
      <c r="E26" s="156">
        <v>41348</v>
      </c>
      <c r="F26">
        <v>12256</v>
      </c>
      <c r="G26" t="s">
        <v>235</v>
      </c>
    </row>
    <row r="27" spans="1:7" ht="16.5" customHeight="1">
      <c r="A27">
        <v>10688</v>
      </c>
      <c r="B27" t="s">
        <v>155</v>
      </c>
      <c r="C27" t="s">
        <v>240</v>
      </c>
      <c r="D27">
        <v>0</v>
      </c>
      <c r="E27" s="156">
        <v>41348</v>
      </c>
      <c r="F27">
        <v>12256</v>
      </c>
      <c r="G27" t="s">
        <v>235</v>
      </c>
    </row>
    <row r="28" spans="1:7" ht="16.5" customHeight="1">
      <c r="A28">
        <v>10688</v>
      </c>
      <c r="B28" t="s">
        <v>155</v>
      </c>
      <c r="C28" t="s">
        <v>233</v>
      </c>
      <c r="D28">
        <v>0.22800000000000001</v>
      </c>
      <c r="E28" s="156">
        <v>41350</v>
      </c>
      <c r="F28">
        <v>12438</v>
      </c>
      <c r="G28" t="s">
        <v>225</v>
      </c>
    </row>
    <row r="29" spans="1:7" ht="16.5" customHeight="1">
      <c r="A29">
        <v>10688</v>
      </c>
      <c r="B29" t="s">
        <v>155</v>
      </c>
      <c r="C29" t="s">
        <v>233</v>
      </c>
      <c r="D29">
        <v>0.37230000000000002</v>
      </c>
      <c r="E29" s="156">
        <v>41350</v>
      </c>
      <c r="F29">
        <v>12438</v>
      </c>
      <c r="G29" t="s">
        <v>225</v>
      </c>
    </row>
    <row r="30" spans="1:7" ht="16.5" customHeight="1">
      <c r="A30">
        <v>10688</v>
      </c>
      <c r="B30" t="s">
        <v>155</v>
      </c>
      <c r="C30" t="s">
        <v>238</v>
      </c>
      <c r="D30">
        <v>0.217</v>
      </c>
      <c r="E30" s="156">
        <v>41352</v>
      </c>
      <c r="F30">
        <v>12256</v>
      </c>
      <c r="G30" t="s">
        <v>235</v>
      </c>
    </row>
    <row r="31" spans="1:7" ht="16.5" customHeight="1">
      <c r="A31">
        <v>10688</v>
      </c>
      <c r="B31" t="s">
        <v>155</v>
      </c>
      <c r="C31" t="s">
        <v>241</v>
      </c>
      <c r="D31">
        <v>0.30370000000000003</v>
      </c>
      <c r="E31" s="156">
        <v>41358</v>
      </c>
      <c r="F31">
        <v>12256</v>
      </c>
      <c r="G31" t="s">
        <v>235</v>
      </c>
    </row>
    <row r="32" spans="1:7" ht="16.5" customHeight="1">
      <c r="A32">
        <v>10688</v>
      </c>
      <c r="B32" t="s">
        <v>155</v>
      </c>
      <c r="C32" t="s">
        <v>242</v>
      </c>
      <c r="D32">
        <v>0.40129999999999999</v>
      </c>
      <c r="E32" s="156">
        <v>41360</v>
      </c>
      <c r="F32">
        <v>12256</v>
      </c>
      <c r="G32" t="s">
        <v>235</v>
      </c>
    </row>
    <row r="33" spans="1:7" ht="16.5" customHeight="1">
      <c r="A33">
        <v>10688</v>
      </c>
      <c r="B33" t="s">
        <v>155</v>
      </c>
      <c r="C33" t="s">
        <v>242</v>
      </c>
      <c r="D33">
        <v>0.40129999999999999</v>
      </c>
      <c r="E33" s="156">
        <v>41360</v>
      </c>
      <c r="F33">
        <v>12256</v>
      </c>
      <c r="G33" t="s">
        <v>235</v>
      </c>
    </row>
    <row r="34" spans="1:7" ht="16.5" customHeight="1">
      <c r="A34">
        <v>10688</v>
      </c>
      <c r="B34" t="s">
        <v>155</v>
      </c>
      <c r="C34" t="s">
        <v>242</v>
      </c>
      <c r="D34">
        <v>0.40129999999999999</v>
      </c>
      <c r="E34" s="156">
        <v>41360</v>
      </c>
      <c r="F34">
        <v>12256</v>
      </c>
      <c r="G34" t="s">
        <v>235</v>
      </c>
    </row>
    <row r="35" spans="1:7" ht="16.5" customHeight="1">
      <c r="A35">
        <v>10688</v>
      </c>
      <c r="B35" t="s">
        <v>155</v>
      </c>
      <c r="C35" t="s">
        <v>242</v>
      </c>
      <c r="D35">
        <v>0.40129999999999999</v>
      </c>
      <c r="E35" s="156">
        <v>41360</v>
      </c>
      <c r="F35">
        <v>12256</v>
      </c>
      <c r="G35" t="s">
        <v>235</v>
      </c>
    </row>
    <row r="36" spans="1:7" ht="16.5" customHeight="1">
      <c r="A36">
        <v>10688</v>
      </c>
      <c r="B36" t="s">
        <v>155</v>
      </c>
      <c r="C36" t="s">
        <v>242</v>
      </c>
      <c r="D36">
        <v>0.40129999999999999</v>
      </c>
      <c r="E36" s="156">
        <v>41360</v>
      </c>
      <c r="F36">
        <v>12256</v>
      </c>
      <c r="G36" t="s">
        <v>235</v>
      </c>
    </row>
    <row r="37" spans="1:7" ht="16.5" customHeight="1">
      <c r="A37">
        <v>10688</v>
      </c>
      <c r="B37" t="s">
        <v>155</v>
      </c>
      <c r="C37" t="s">
        <v>242</v>
      </c>
      <c r="D37">
        <v>0.40129999999999999</v>
      </c>
      <c r="E37" s="156">
        <v>41360</v>
      </c>
      <c r="F37">
        <v>12256</v>
      </c>
      <c r="G37" t="s">
        <v>235</v>
      </c>
    </row>
    <row r="38" spans="1:7" ht="16.5" customHeight="1">
      <c r="A38">
        <v>10688</v>
      </c>
      <c r="B38" t="s">
        <v>155</v>
      </c>
      <c r="C38" t="s">
        <v>230</v>
      </c>
      <c r="D38">
        <v>0.39700000000000002</v>
      </c>
      <c r="E38" s="156">
        <v>41361</v>
      </c>
      <c r="F38">
        <v>13778</v>
      </c>
      <c r="G38" t="s">
        <v>228</v>
      </c>
    </row>
    <row r="39" spans="1:7" ht="16.5" customHeight="1">
      <c r="A39">
        <v>10688</v>
      </c>
      <c r="B39" t="s">
        <v>155</v>
      </c>
      <c r="C39" t="s">
        <v>230</v>
      </c>
      <c r="D39">
        <v>0.217</v>
      </c>
      <c r="E39" s="156">
        <v>41361</v>
      </c>
      <c r="F39">
        <v>13778</v>
      </c>
      <c r="G39" t="s">
        <v>228</v>
      </c>
    </row>
    <row r="40" spans="1:7" ht="16.5" customHeight="1">
      <c r="A40">
        <v>10688</v>
      </c>
      <c r="B40" t="s">
        <v>155</v>
      </c>
      <c r="C40" t="s">
        <v>230</v>
      </c>
      <c r="D40">
        <v>0.23949999999999999</v>
      </c>
      <c r="E40" s="156">
        <v>41361</v>
      </c>
      <c r="F40">
        <v>13778</v>
      </c>
      <c r="G40" t="s">
        <v>228</v>
      </c>
    </row>
    <row r="41" spans="1:7" ht="16.5" customHeight="1">
      <c r="A41">
        <v>10688</v>
      </c>
      <c r="B41" t="s">
        <v>155</v>
      </c>
      <c r="C41" t="s">
        <v>230</v>
      </c>
      <c r="D41">
        <v>0</v>
      </c>
      <c r="E41" s="156">
        <v>41361</v>
      </c>
      <c r="F41">
        <v>13778</v>
      </c>
      <c r="G41" t="s">
        <v>228</v>
      </c>
    </row>
    <row r="42" spans="1:7" ht="16.5" customHeight="1">
      <c r="A42">
        <v>10688</v>
      </c>
      <c r="B42" t="s">
        <v>155</v>
      </c>
      <c r="C42" t="s">
        <v>243</v>
      </c>
      <c r="D42">
        <v>0.41699999999999998</v>
      </c>
      <c r="E42" s="156">
        <v>41362</v>
      </c>
      <c r="F42">
        <v>13781</v>
      </c>
      <c r="G42" t="s">
        <v>244</v>
      </c>
    </row>
    <row r="43" spans="1:7" ht="16.5" customHeight="1">
      <c r="A43">
        <v>10688</v>
      </c>
      <c r="B43" t="s">
        <v>155</v>
      </c>
      <c r="C43" t="s">
        <v>243</v>
      </c>
      <c r="D43">
        <v>0.2591</v>
      </c>
      <c r="E43" s="156">
        <v>41362</v>
      </c>
      <c r="F43">
        <v>13781</v>
      </c>
      <c r="G43" t="s">
        <v>244</v>
      </c>
    </row>
    <row r="44" spans="1:7" ht="16.5" customHeight="1">
      <c r="A44">
        <v>10688</v>
      </c>
      <c r="B44" t="s">
        <v>155</v>
      </c>
      <c r="C44" t="s">
        <v>230</v>
      </c>
      <c r="D44">
        <v>0.49980000000000002</v>
      </c>
      <c r="E44" s="156">
        <v>41365</v>
      </c>
      <c r="F44">
        <v>12256</v>
      </c>
      <c r="G44" t="s">
        <v>235</v>
      </c>
    </row>
    <row r="45" spans="1:7" ht="16.5" customHeight="1">
      <c r="A45">
        <v>10688</v>
      </c>
      <c r="B45" t="s">
        <v>155</v>
      </c>
      <c r="C45" t="s">
        <v>245</v>
      </c>
      <c r="D45">
        <v>0.40129999999999999</v>
      </c>
      <c r="E45" s="156">
        <v>41367</v>
      </c>
      <c r="F45">
        <v>11472</v>
      </c>
      <c r="G45" t="s">
        <v>232</v>
      </c>
    </row>
    <row r="46" spans="1:7" ht="16.5" customHeight="1">
      <c r="A46">
        <v>10688</v>
      </c>
      <c r="B46" t="s">
        <v>155</v>
      </c>
      <c r="C46" t="s">
        <v>246</v>
      </c>
      <c r="D46">
        <v>0.217</v>
      </c>
      <c r="E46" s="156">
        <v>41369</v>
      </c>
      <c r="F46">
        <v>14923</v>
      </c>
      <c r="G46" t="s">
        <v>247</v>
      </c>
    </row>
    <row r="47" spans="1:7" ht="16.5" customHeight="1">
      <c r="A47">
        <v>10688</v>
      </c>
      <c r="B47" t="s">
        <v>155</v>
      </c>
      <c r="C47" t="s">
        <v>246</v>
      </c>
      <c r="D47">
        <v>0.34820000000000001</v>
      </c>
      <c r="E47" s="156">
        <v>41369</v>
      </c>
      <c r="F47">
        <v>14923</v>
      </c>
      <c r="G47" t="s">
        <v>247</v>
      </c>
    </row>
    <row r="48" spans="1:7" ht="16.5" customHeight="1">
      <c r="A48">
        <v>10688</v>
      </c>
      <c r="B48" t="s">
        <v>155</v>
      </c>
      <c r="C48" t="s">
        <v>248</v>
      </c>
      <c r="D48">
        <v>0.48199999999999998</v>
      </c>
      <c r="E48" s="156">
        <v>41374</v>
      </c>
      <c r="F48">
        <v>13778</v>
      </c>
      <c r="G48" t="s">
        <v>228</v>
      </c>
    </row>
    <row r="49" spans="1:7" ht="16.5" customHeight="1">
      <c r="A49">
        <v>10688</v>
      </c>
      <c r="B49" t="s">
        <v>155</v>
      </c>
      <c r="C49" t="s">
        <v>233</v>
      </c>
      <c r="D49">
        <v>0.41720000000000002</v>
      </c>
      <c r="E49" s="156">
        <v>41375</v>
      </c>
      <c r="F49">
        <v>12438</v>
      </c>
      <c r="G49" t="s">
        <v>225</v>
      </c>
    </row>
    <row r="50" spans="1:7" ht="16.5" customHeight="1">
      <c r="A50">
        <v>10688</v>
      </c>
      <c r="B50" t="s">
        <v>155</v>
      </c>
      <c r="C50" t="s">
        <v>233</v>
      </c>
      <c r="D50">
        <v>0.30399999999999999</v>
      </c>
      <c r="E50" s="156">
        <v>41375</v>
      </c>
      <c r="F50">
        <v>12438</v>
      </c>
      <c r="G50" t="s">
        <v>225</v>
      </c>
    </row>
    <row r="51" spans="1:7" ht="16.5" customHeight="1">
      <c r="A51">
        <v>10688</v>
      </c>
      <c r="B51" t="s">
        <v>155</v>
      </c>
      <c r="C51" t="s">
        <v>233</v>
      </c>
      <c r="D51">
        <v>0.27</v>
      </c>
      <c r="E51" s="156">
        <v>41375</v>
      </c>
      <c r="F51">
        <v>12438</v>
      </c>
      <c r="G51" t="s">
        <v>225</v>
      </c>
    </row>
    <row r="52" spans="1:7" ht="16.5" customHeight="1">
      <c r="A52">
        <v>10688</v>
      </c>
      <c r="B52" t="s">
        <v>155</v>
      </c>
      <c r="C52" t="s">
        <v>233</v>
      </c>
      <c r="D52">
        <v>0.32900000000000001</v>
      </c>
      <c r="E52" s="156">
        <v>41375</v>
      </c>
      <c r="F52">
        <v>12438</v>
      </c>
      <c r="G52" t="s">
        <v>225</v>
      </c>
    </row>
    <row r="53" spans="1:7" ht="16.5" customHeight="1">
      <c r="A53">
        <v>10688</v>
      </c>
      <c r="B53" t="s">
        <v>155</v>
      </c>
      <c r="C53" t="s">
        <v>233</v>
      </c>
      <c r="D53">
        <v>0.4229</v>
      </c>
      <c r="E53" s="156">
        <v>41375</v>
      </c>
      <c r="F53">
        <v>12438</v>
      </c>
      <c r="G53" t="s">
        <v>225</v>
      </c>
    </row>
    <row r="54" spans="1:7" ht="16.5" customHeight="1">
      <c r="A54">
        <v>10688</v>
      </c>
      <c r="B54" t="s">
        <v>155</v>
      </c>
      <c r="C54" t="s">
        <v>233</v>
      </c>
      <c r="D54">
        <v>0.4229</v>
      </c>
      <c r="E54" s="156">
        <v>41375</v>
      </c>
      <c r="F54">
        <v>12438</v>
      </c>
      <c r="G54" t="s">
        <v>225</v>
      </c>
    </row>
    <row r="55" spans="1:7" ht="16.5" customHeight="1">
      <c r="A55">
        <v>10688</v>
      </c>
      <c r="B55" t="s">
        <v>155</v>
      </c>
      <c r="C55" t="s">
        <v>233</v>
      </c>
      <c r="D55">
        <v>0.38179999999999997</v>
      </c>
      <c r="E55" s="156">
        <v>41375</v>
      </c>
      <c r="F55">
        <v>12438</v>
      </c>
      <c r="G55" t="s">
        <v>225</v>
      </c>
    </row>
    <row r="56" spans="1:7" ht="16.5" customHeight="1">
      <c r="A56">
        <v>10688</v>
      </c>
      <c r="B56" t="s">
        <v>155</v>
      </c>
      <c r="C56" t="s">
        <v>249</v>
      </c>
      <c r="D56">
        <v>0.40129999999999999</v>
      </c>
      <c r="E56" s="156">
        <v>41375</v>
      </c>
      <c r="F56">
        <v>12256</v>
      </c>
      <c r="G56" t="s">
        <v>235</v>
      </c>
    </row>
    <row r="57" spans="1:7" ht="16.5" customHeight="1">
      <c r="A57">
        <v>10688</v>
      </c>
      <c r="B57" t="s">
        <v>155</v>
      </c>
      <c r="C57" t="s">
        <v>250</v>
      </c>
      <c r="D57">
        <v>0.30959999999999999</v>
      </c>
      <c r="E57" s="156">
        <v>41381</v>
      </c>
      <c r="F57">
        <v>12256</v>
      </c>
      <c r="G57" t="s">
        <v>235</v>
      </c>
    </row>
    <row r="58" spans="1:7" ht="16.5" customHeight="1">
      <c r="A58">
        <v>10688</v>
      </c>
      <c r="B58" t="s">
        <v>155</v>
      </c>
      <c r="C58" t="s">
        <v>251</v>
      </c>
      <c r="D58">
        <v>0.47699999999999998</v>
      </c>
      <c r="E58" s="156">
        <v>41439</v>
      </c>
      <c r="F58">
        <v>14923</v>
      </c>
      <c r="G58" t="s">
        <v>247</v>
      </c>
    </row>
    <row r="59" spans="1:7" ht="16.5" customHeight="1">
      <c r="A59">
        <v>10688</v>
      </c>
      <c r="B59" t="s">
        <v>155</v>
      </c>
      <c r="C59" t="s">
        <v>251</v>
      </c>
      <c r="D59">
        <v>0.39700000000000002</v>
      </c>
      <c r="E59" s="156">
        <v>41439</v>
      </c>
      <c r="F59">
        <v>14923</v>
      </c>
      <c r="G59" t="s">
        <v>247</v>
      </c>
    </row>
    <row r="60" spans="1:7" ht="16.5" customHeight="1">
      <c r="A60">
        <v>10688</v>
      </c>
      <c r="B60" t="s">
        <v>155</v>
      </c>
      <c r="C60" t="s">
        <v>252</v>
      </c>
      <c r="D60">
        <v>0.39100000000000001</v>
      </c>
      <c r="E60" s="156">
        <v>41440</v>
      </c>
      <c r="F60">
        <v>13778</v>
      </c>
      <c r="G60" t="s">
        <v>228</v>
      </c>
    </row>
    <row r="61" spans="1:7" ht="16.5" customHeight="1">
      <c r="A61">
        <v>10688</v>
      </c>
      <c r="B61" t="s">
        <v>155</v>
      </c>
      <c r="C61" t="s">
        <v>252</v>
      </c>
      <c r="D61">
        <v>0.36809999999999998</v>
      </c>
      <c r="E61" s="156">
        <v>41440</v>
      </c>
      <c r="F61">
        <v>13778</v>
      </c>
      <c r="G61" t="s">
        <v>228</v>
      </c>
    </row>
    <row r="62" spans="1:7" ht="16.5" customHeight="1">
      <c r="A62">
        <v>10688</v>
      </c>
      <c r="B62" t="s">
        <v>155</v>
      </c>
      <c r="C62" t="s">
        <v>252</v>
      </c>
      <c r="D62">
        <v>0.4244</v>
      </c>
      <c r="E62" s="156">
        <v>41440</v>
      </c>
      <c r="F62">
        <v>13778</v>
      </c>
      <c r="G62" t="s">
        <v>228</v>
      </c>
    </row>
    <row r="63" spans="1:7" ht="16.5" customHeight="1">
      <c r="A63">
        <v>10688</v>
      </c>
      <c r="B63" t="s">
        <v>155</v>
      </c>
      <c r="C63" t="s">
        <v>253</v>
      </c>
      <c r="D63">
        <v>0.23949999999999999</v>
      </c>
      <c r="E63" s="156">
        <v>41443</v>
      </c>
      <c r="F63">
        <v>12256</v>
      </c>
      <c r="G63" t="s">
        <v>235</v>
      </c>
    </row>
    <row r="64" spans="1:7" ht="16.5" customHeight="1">
      <c r="A64">
        <v>10688</v>
      </c>
      <c r="B64" t="s">
        <v>155</v>
      </c>
      <c r="C64" t="s">
        <v>254</v>
      </c>
      <c r="D64">
        <v>0.18099999999999999</v>
      </c>
      <c r="E64" s="156">
        <v>41443</v>
      </c>
      <c r="F64">
        <v>11472</v>
      </c>
      <c r="G64" t="s">
        <v>232</v>
      </c>
    </row>
    <row r="65" spans="1:7" ht="16.5" customHeight="1">
      <c r="A65">
        <v>10688</v>
      </c>
      <c r="B65" t="s">
        <v>155</v>
      </c>
      <c r="C65" t="s">
        <v>255</v>
      </c>
      <c r="D65">
        <v>0.2903</v>
      </c>
      <c r="E65" s="156">
        <v>41443</v>
      </c>
      <c r="F65">
        <v>11472</v>
      </c>
      <c r="G65" t="s">
        <v>232</v>
      </c>
    </row>
    <row r="66" spans="1:7" ht="16.5" customHeight="1">
      <c r="A66">
        <v>10688</v>
      </c>
      <c r="B66" t="s">
        <v>155</v>
      </c>
      <c r="C66" t="s">
        <v>249</v>
      </c>
      <c r="D66">
        <v>0.248</v>
      </c>
      <c r="E66" s="156">
        <v>41390</v>
      </c>
      <c r="F66">
        <v>12256</v>
      </c>
      <c r="G66" t="s">
        <v>235</v>
      </c>
    </row>
    <row r="67" spans="1:7" ht="16.5" customHeight="1">
      <c r="A67">
        <v>10688</v>
      </c>
      <c r="B67" t="s">
        <v>155</v>
      </c>
      <c r="C67" t="s">
        <v>256</v>
      </c>
      <c r="D67">
        <v>0.23949999999999999</v>
      </c>
      <c r="E67" s="156">
        <v>41390</v>
      </c>
      <c r="F67">
        <v>13756</v>
      </c>
      <c r="G67" t="s">
        <v>234</v>
      </c>
    </row>
    <row r="68" spans="1:7" ht="16.5" customHeight="1">
      <c r="A68">
        <v>10688</v>
      </c>
      <c r="B68" t="s">
        <v>155</v>
      </c>
      <c r="C68" t="s">
        <v>256</v>
      </c>
      <c r="D68">
        <v>0.19980000000000001</v>
      </c>
      <c r="E68" s="156">
        <v>41390</v>
      </c>
      <c r="F68">
        <v>13756</v>
      </c>
      <c r="G68" t="s">
        <v>234</v>
      </c>
    </row>
    <row r="69" spans="1:7" ht="16.5" customHeight="1">
      <c r="A69">
        <v>10688</v>
      </c>
      <c r="B69" t="s">
        <v>155</v>
      </c>
      <c r="C69" t="s">
        <v>256</v>
      </c>
      <c r="D69">
        <v>0.19980000000000001</v>
      </c>
      <c r="E69" s="156">
        <v>41390</v>
      </c>
      <c r="F69">
        <v>13756</v>
      </c>
      <c r="G69" t="s">
        <v>234</v>
      </c>
    </row>
    <row r="70" spans="1:7" ht="16.5" customHeight="1">
      <c r="A70">
        <v>10688</v>
      </c>
      <c r="B70" t="s">
        <v>155</v>
      </c>
      <c r="C70" t="s">
        <v>256</v>
      </c>
      <c r="D70">
        <v>0.22239999999999999</v>
      </c>
      <c r="E70" s="156">
        <v>41390</v>
      </c>
      <c r="F70">
        <v>13756</v>
      </c>
      <c r="G70" t="s">
        <v>234</v>
      </c>
    </row>
    <row r="71" spans="1:7" ht="16.5" customHeight="1">
      <c r="A71">
        <v>10688</v>
      </c>
      <c r="B71" t="s">
        <v>155</v>
      </c>
      <c r="C71" t="s">
        <v>256</v>
      </c>
      <c r="D71">
        <v>0.40960000000000002</v>
      </c>
      <c r="E71" s="156">
        <v>41390</v>
      </c>
      <c r="F71">
        <v>13756</v>
      </c>
      <c r="G71" t="s">
        <v>234</v>
      </c>
    </row>
    <row r="72" spans="1:7" ht="16.5" customHeight="1">
      <c r="A72">
        <v>10688</v>
      </c>
      <c r="B72" t="s">
        <v>155</v>
      </c>
      <c r="C72" t="s">
        <v>256</v>
      </c>
      <c r="D72">
        <v>0.39129999999999998</v>
      </c>
      <c r="E72" s="156">
        <v>41390</v>
      </c>
      <c r="F72">
        <v>13756</v>
      </c>
      <c r="G72" t="s">
        <v>234</v>
      </c>
    </row>
    <row r="73" spans="1:7" ht="16.5" customHeight="1">
      <c r="A73">
        <v>10688</v>
      </c>
      <c r="B73" t="s">
        <v>155</v>
      </c>
      <c r="C73" t="s">
        <v>257</v>
      </c>
      <c r="D73">
        <v>0.498</v>
      </c>
      <c r="E73" s="156">
        <v>41393</v>
      </c>
      <c r="F73">
        <v>14199</v>
      </c>
      <c r="G73" t="s">
        <v>258</v>
      </c>
    </row>
    <row r="74" spans="1:7" ht="16.5" customHeight="1">
      <c r="A74">
        <v>10688</v>
      </c>
      <c r="B74" t="s">
        <v>155</v>
      </c>
      <c r="C74" t="s">
        <v>257</v>
      </c>
      <c r="D74">
        <v>0.376</v>
      </c>
      <c r="E74" s="156">
        <v>41393</v>
      </c>
      <c r="F74">
        <v>14199</v>
      </c>
      <c r="G74" t="s">
        <v>258</v>
      </c>
    </row>
    <row r="75" spans="1:7" ht="16.5" customHeight="1">
      <c r="A75">
        <v>10688</v>
      </c>
      <c r="B75" t="s">
        <v>155</v>
      </c>
      <c r="D75">
        <v>0.27579999999999999</v>
      </c>
      <c r="E75" s="156">
        <v>41268</v>
      </c>
      <c r="F75">
        <v>12260</v>
      </c>
      <c r="G75" t="s">
        <v>259</v>
      </c>
    </row>
    <row r="76" spans="1:7" ht="16.5" customHeight="1">
      <c r="A76">
        <v>10688</v>
      </c>
      <c r="B76" t="s">
        <v>155</v>
      </c>
      <c r="D76">
        <v>0.34799999999999998</v>
      </c>
      <c r="E76" s="156">
        <v>41270</v>
      </c>
      <c r="F76">
        <v>13778</v>
      </c>
      <c r="G76" t="s">
        <v>228</v>
      </c>
    </row>
    <row r="77" spans="1:7" ht="16.5" customHeight="1">
      <c r="A77">
        <v>10688</v>
      </c>
      <c r="B77" t="s">
        <v>155</v>
      </c>
      <c r="D77">
        <v>0.37</v>
      </c>
      <c r="E77" s="156">
        <v>41270</v>
      </c>
      <c r="F77">
        <v>11472</v>
      </c>
      <c r="G77" t="s">
        <v>232</v>
      </c>
    </row>
    <row r="78" spans="1:7" ht="16.5" customHeight="1">
      <c r="A78">
        <v>10688</v>
      </c>
      <c r="B78" t="s">
        <v>155</v>
      </c>
      <c r="D78">
        <v>0.40129999999999999</v>
      </c>
      <c r="E78" s="156">
        <v>41271</v>
      </c>
      <c r="F78">
        <v>12256</v>
      </c>
      <c r="G78" t="s">
        <v>235</v>
      </c>
    </row>
    <row r="79" spans="1:7" ht="16.5" customHeight="1">
      <c r="A79">
        <v>10688</v>
      </c>
      <c r="B79" t="s">
        <v>155</v>
      </c>
      <c r="D79">
        <v>0.36199999999999999</v>
      </c>
      <c r="E79" s="156">
        <v>41281</v>
      </c>
      <c r="F79">
        <v>11472</v>
      </c>
      <c r="G79" t="s">
        <v>232</v>
      </c>
    </row>
    <row r="80" spans="1:7" ht="16.5" customHeight="1">
      <c r="A80">
        <v>10688</v>
      </c>
      <c r="B80" t="s">
        <v>155</v>
      </c>
      <c r="D80">
        <v>0.36199999999999999</v>
      </c>
      <c r="E80" s="156">
        <v>41281</v>
      </c>
      <c r="F80">
        <v>11472</v>
      </c>
      <c r="G80" t="s">
        <v>232</v>
      </c>
    </row>
    <row r="81" spans="1:7" ht="16.5" customHeight="1">
      <c r="A81">
        <v>10688</v>
      </c>
      <c r="B81" t="s">
        <v>155</v>
      </c>
      <c r="D81">
        <v>0.39100000000000001</v>
      </c>
      <c r="E81" s="156">
        <v>41187</v>
      </c>
      <c r="F81">
        <v>12256</v>
      </c>
      <c r="G81" t="s">
        <v>235</v>
      </c>
    </row>
    <row r="82" spans="1:7" ht="16.5" customHeight="1">
      <c r="A82">
        <v>10688</v>
      </c>
      <c r="B82" t="s">
        <v>155</v>
      </c>
      <c r="D82">
        <v>0</v>
      </c>
      <c r="E82" s="156">
        <v>41187</v>
      </c>
      <c r="F82">
        <v>12256</v>
      </c>
      <c r="G82" t="s">
        <v>235</v>
      </c>
    </row>
    <row r="83" spans="1:7" ht="16.5" customHeight="1">
      <c r="A83">
        <v>10688</v>
      </c>
      <c r="B83" t="s">
        <v>155</v>
      </c>
      <c r="D83">
        <v>0</v>
      </c>
      <c r="E83" s="156">
        <v>41191</v>
      </c>
      <c r="F83">
        <v>13778</v>
      </c>
      <c r="G83" t="s">
        <v>228</v>
      </c>
    </row>
    <row r="84" spans="1:7" ht="16.5" customHeight="1">
      <c r="A84">
        <v>10688</v>
      </c>
      <c r="B84" t="s">
        <v>155</v>
      </c>
      <c r="D84">
        <v>0.40960000000000002</v>
      </c>
      <c r="E84" s="156">
        <v>41193</v>
      </c>
      <c r="F84">
        <v>12256</v>
      </c>
      <c r="G84" t="s">
        <v>235</v>
      </c>
    </row>
    <row r="85" spans="1:7" ht="16.5" customHeight="1">
      <c r="A85">
        <v>10688</v>
      </c>
      <c r="B85" t="s">
        <v>155</v>
      </c>
      <c r="D85">
        <v>0.41699999999999998</v>
      </c>
      <c r="E85" s="156">
        <v>41198</v>
      </c>
      <c r="F85">
        <v>13781</v>
      </c>
      <c r="G85" t="s">
        <v>244</v>
      </c>
    </row>
    <row r="86" spans="1:7" ht="16.5" customHeight="1">
      <c r="A86">
        <v>10688</v>
      </c>
      <c r="B86" t="s">
        <v>155</v>
      </c>
      <c r="D86">
        <v>0.37230000000000002</v>
      </c>
      <c r="E86" s="156">
        <v>41200</v>
      </c>
      <c r="F86">
        <v>12260</v>
      </c>
      <c r="G86" t="s">
        <v>259</v>
      </c>
    </row>
    <row r="87" spans="1:7" ht="16.5" customHeight="1">
      <c r="A87">
        <v>10688</v>
      </c>
      <c r="B87" t="s">
        <v>155</v>
      </c>
      <c r="D87">
        <v>0.19980000000000001</v>
      </c>
      <c r="E87" s="156">
        <v>41204</v>
      </c>
      <c r="F87">
        <v>11472</v>
      </c>
      <c r="G87" t="s">
        <v>232</v>
      </c>
    </row>
    <row r="88" spans="1:7" ht="16.5" customHeight="1">
      <c r="A88">
        <v>10688</v>
      </c>
      <c r="B88" t="s">
        <v>155</v>
      </c>
      <c r="D88">
        <v>0.374</v>
      </c>
      <c r="E88" s="156">
        <v>41204</v>
      </c>
      <c r="F88">
        <v>12256</v>
      </c>
      <c r="G88" t="s">
        <v>235</v>
      </c>
    </row>
    <row r="89" spans="1:7" ht="16.5" customHeight="1">
      <c r="A89">
        <v>10688</v>
      </c>
      <c r="B89" t="s">
        <v>155</v>
      </c>
      <c r="D89">
        <v>0.22</v>
      </c>
      <c r="E89" s="156">
        <v>41204</v>
      </c>
      <c r="F89">
        <v>12256</v>
      </c>
      <c r="G89" t="s">
        <v>235</v>
      </c>
    </row>
    <row r="90" spans="1:7" ht="16.5" customHeight="1">
      <c r="A90">
        <v>10688</v>
      </c>
      <c r="B90" t="s">
        <v>155</v>
      </c>
      <c r="D90">
        <v>0.41</v>
      </c>
      <c r="E90" s="156">
        <v>41206</v>
      </c>
      <c r="F90">
        <v>11472</v>
      </c>
      <c r="G90" t="s">
        <v>232</v>
      </c>
    </row>
    <row r="91" spans="1:7" ht="16.5" customHeight="1">
      <c r="A91">
        <v>10688</v>
      </c>
      <c r="B91" t="s">
        <v>155</v>
      </c>
      <c r="D91">
        <v>0.34039999999999998</v>
      </c>
      <c r="E91" s="156">
        <v>41206</v>
      </c>
      <c r="F91">
        <v>11472</v>
      </c>
      <c r="G91" t="s">
        <v>232</v>
      </c>
    </row>
    <row r="92" spans="1:7" ht="16.5" customHeight="1">
      <c r="A92">
        <v>10688</v>
      </c>
      <c r="B92" t="s">
        <v>155</v>
      </c>
      <c r="D92">
        <v>0.3165</v>
      </c>
      <c r="E92" s="156">
        <v>41211</v>
      </c>
      <c r="F92">
        <v>11472</v>
      </c>
      <c r="G92" t="s">
        <v>232</v>
      </c>
    </row>
    <row r="93" spans="1:7" ht="16.5" customHeight="1">
      <c r="A93">
        <v>10688</v>
      </c>
      <c r="B93" t="s">
        <v>155</v>
      </c>
      <c r="D93">
        <v>0.36499999999999999</v>
      </c>
      <c r="E93" s="156">
        <v>41213</v>
      </c>
      <c r="F93">
        <v>13778</v>
      </c>
      <c r="G93" t="s">
        <v>228</v>
      </c>
    </row>
    <row r="94" spans="1:7" ht="16.5" customHeight="1">
      <c r="A94">
        <v>10688</v>
      </c>
      <c r="B94" t="s">
        <v>155</v>
      </c>
      <c r="D94">
        <v>0.2238</v>
      </c>
      <c r="E94" s="156">
        <v>41215</v>
      </c>
      <c r="F94">
        <v>11472</v>
      </c>
      <c r="G94" t="s">
        <v>232</v>
      </c>
    </row>
    <row r="95" spans="1:7" ht="16.5" customHeight="1">
      <c r="A95">
        <v>10688</v>
      </c>
      <c r="B95" t="s">
        <v>155</v>
      </c>
      <c r="D95">
        <v>0.33700000000000002</v>
      </c>
      <c r="E95" s="156">
        <v>41218</v>
      </c>
      <c r="F95">
        <v>11472</v>
      </c>
      <c r="G95" t="s">
        <v>232</v>
      </c>
    </row>
    <row r="96" spans="1:7" ht="16.5" customHeight="1">
      <c r="A96">
        <v>10688</v>
      </c>
      <c r="B96" t="s">
        <v>155</v>
      </c>
      <c r="D96">
        <v>0.33700000000000002</v>
      </c>
      <c r="E96" s="156">
        <v>41218</v>
      </c>
      <c r="F96">
        <v>11472</v>
      </c>
      <c r="G96" t="s">
        <v>232</v>
      </c>
    </row>
    <row r="97" spans="1:7" ht="16.5" customHeight="1">
      <c r="A97">
        <v>10688</v>
      </c>
      <c r="B97" t="s">
        <v>155</v>
      </c>
      <c r="D97">
        <v>0.33700000000000002</v>
      </c>
      <c r="E97" s="156">
        <v>41218</v>
      </c>
      <c r="F97">
        <v>11472</v>
      </c>
      <c r="G97" t="s">
        <v>232</v>
      </c>
    </row>
    <row r="98" spans="1:7" ht="16.5" customHeight="1">
      <c r="A98">
        <v>10688</v>
      </c>
      <c r="B98" t="s">
        <v>155</v>
      </c>
      <c r="D98">
        <v>0.33700000000000002</v>
      </c>
      <c r="E98" s="156">
        <v>41218</v>
      </c>
      <c r="F98">
        <v>11472</v>
      </c>
      <c r="G98" t="s">
        <v>232</v>
      </c>
    </row>
    <row r="99" spans="1:7" ht="16.5" customHeight="1">
      <c r="A99">
        <v>10688</v>
      </c>
      <c r="B99" t="s">
        <v>155</v>
      </c>
      <c r="D99">
        <v>0.33700000000000002</v>
      </c>
      <c r="E99" s="156">
        <v>41218</v>
      </c>
      <c r="F99">
        <v>11472</v>
      </c>
      <c r="G99" t="s">
        <v>232</v>
      </c>
    </row>
    <row r="100" spans="1:7" ht="16.5" customHeight="1">
      <c r="A100">
        <v>10688</v>
      </c>
      <c r="B100" t="s">
        <v>155</v>
      </c>
      <c r="D100">
        <v>0.33700000000000002</v>
      </c>
      <c r="E100" s="156">
        <v>41218</v>
      </c>
      <c r="F100">
        <v>11472</v>
      </c>
      <c r="G100" t="s">
        <v>232</v>
      </c>
    </row>
    <row r="101" spans="1:7" ht="16.5" customHeight="1">
      <c r="A101">
        <v>10688</v>
      </c>
      <c r="B101" t="s">
        <v>155</v>
      </c>
      <c r="D101">
        <v>0.33700000000000002</v>
      </c>
      <c r="E101" s="156">
        <v>41218</v>
      </c>
      <c r="F101">
        <v>11472</v>
      </c>
      <c r="G101" t="s">
        <v>232</v>
      </c>
    </row>
    <row r="102" spans="1:7" ht="16.5" customHeight="1">
      <c r="A102">
        <v>10688</v>
      </c>
      <c r="B102" t="s">
        <v>155</v>
      </c>
      <c r="D102">
        <v>0.33700000000000002</v>
      </c>
      <c r="E102" s="156">
        <v>41218</v>
      </c>
      <c r="F102">
        <v>11472</v>
      </c>
      <c r="G102" t="s">
        <v>232</v>
      </c>
    </row>
    <row r="103" spans="1:7" ht="16.5" customHeight="1">
      <c r="A103">
        <v>10688</v>
      </c>
      <c r="B103" t="s">
        <v>155</v>
      </c>
      <c r="D103">
        <v>0.33700000000000002</v>
      </c>
      <c r="E103" s="156">
        <v>41218</v>
      </c>
      <c r="F103">
        <v>11472</v>
      </c>
      <c r="G103" t="s">
        <v>232</v>
      </c>
    </row>
    <row r="104" spans="1:7" ht="16.5" customHeight="1">
      <c r="A104">
        <v>10688</v>
      </c>
      <c r="B104" t="s">
        <v>155</v>
      </c>
      <c r="D104">
        <v>0.33700000000000002</v>
      </c>
      <c r="E104" s="156">
        <v>41218</v>
      </c>
      <c r="F104">
        <v>11472</v>
      </c>
      <c r="G104" t="s">
        <v>232</v>
      </c>
    </row>
    <row r="105" spans="1:7" ht="16.5" customHeight="1">
      <c r="A105">
        <v>10688</v>
      </c>
      <c r="B105" t="s">
        <v>155</v>
      </c>
      <c r="D105">
        <v>0.33700000000000002</v>
      </c>
      <c r="E105" s="156">
        <v>41218</v>
      </c>
      <c r="F105">
        <v>11472</v>
      </c>
      <c r="G105" t="s">
        <v>232</v>
      </c>
    </row>
    <row r="106" spans="1:7" ht="16.5" customHeight="1">
      <c r="A106">
        <v>10688</v>
      </c>
      <c r="B106" t="s">
        <v>155</v>
      </c>
      <c r="D106">
        <v>0.33700000000000002</v>
      </c>
      <c r="E106" s="156">
        <v>41218</v>
      </c>
      <c r="F106">
        <v>11472</v>
      </c>
      <c r="G106" t="s">
        <v>232</v>
      </c>
    </row>
    <row r="107" spans="1:7" ht="16.5" customHeight="1">
      <c r="A107">
        <v>10688</v>
      </c>
      <c r="B107" t="s">
        <v>155</v>
      </c>
      <c r="D107">
        <v>0.33700000000000002</v>
      </c>
      <c r="E107" s="156">
        <v>41218</v>
      </c>
      <c r="F107">
        <v>11472</v>
      </c>
      <c r="G107" t="s">
        <v>232</v>
      </c>
    </row>
    <row r="108" spans="1:7" ht="16.5" customHeight="1">
      <c r="A108">
        <v>10688</v>
      </c>
      <c r="B108" t="s">
        <v>155</v>
      </c>
      <c r="D108">
        <v>0.33700000000000002</v>
      </c>
      <c r="E108" s="156">
        <v>41218</v>
      </c>
      <c r="F108">
        <v>11472</v>
      </c>
      <c r="G108" t="s">
        <v>232</v>
      </c>
    </row>
    <row r="109" spans="1:7" ht="16.5" customHeight="1">
      <c r="A109">
        <v>10688</v>
      </c>
      <c r="B109" t="s">
        <v>155</v>
      </c>
      <c r="D109">
        <v>0.33700000000000002</v>
      </c>
      <c r="E109" s="156">
        <v>41218</v>
      </c>
      <c r="F109">
        <v>11472</v>
      </c>
      <c r="G109" t="s">
        <v>232</v>
      </c>
    </row>
    <row r="110" spans="1:7" ht="16.5" customHeight="1">
      <c r="A110">
        <v>10688</v>
      </c>
      <c r="B110" t="s">
        <v>155</v>
      </c>
      <c r="D110">
        <v>0.33700000000000002</v>
      </c>
      <c r="E110" s="156">
        <v>41218</v>
      </c>
      <c r="F110">
        <v>11472</v>
      </c>
      <c r="G110" t="s">
        <v>232</v>
      </c>
    </row>
    <row r="111" spans="1:7" ht="16.5" customHeight="1">
      <c r="A111">
        <v>10688</v>
      </c>
      <c r="B111" t="s">
        <v>155</v>
      </c>
      <c r="D111">
        <v>0.36209999999999998</v>
      </c>
      <c r="E111" s="156">
        <v>41218</v>
      </c>
      <c r="F111">
        <v>11472</v>
      </c>
      <c r="G111" t="s">
        <v>232</v>
      </c>
    </row>
    <row r="112" spans="1:7" ht="16.5" customHeight="1">
      <c r="A112">
        <v>10688</v>
      </c>
      <c r="B112" t="s">
        <v>155</v>
      </c>
      <c r="D112">
        <v>0.36209999999999998</v>
      </c>
      <c r="E112" s="156">
        <v>41218</v>
      </c>
      <c r="F112">
        <v>11472</v>
      </c>
      <c r="G112" t="s">
        <v>232</v>
      </c>
    </row>
    <row r="113" spans="1:7" ht="16.5" customHeight="1">
      <c r="A113">
        <v>10688</v>
      </c>
      <c r="B113" t="s">
        <v>155</v>
      </c>
      <c r="D113">
        <v>0.36099999999999999</v>
      </c>
      <c r="E113" s="156">
        <v>41221</v>
      </c>
      <c r="F113">
        <v>14199</v>
      </c>
      <c r="G113" t="s">
        <v>258</v>
      </c>
    </row>
    <row r="114" spans="1:7" ht="16.5" customHeight="1">
      <c r="A114">
        <v>10688</v>
      </c>
      <c r="B114" t="s">
        <v>155</v>
      </c>
      <c r="D114">
        <v>0.38009999999999999</v>
      </c>
      <c r="E114" s="156">
        <v>41222</v>
      </c>
      <c r="F114">
        <v>12256</v>
      </c>
      <c r="G114" t="s">
        <v>235</v>
      </c>
    </row>
    <row r="115" spans="1:7" ht="16.5" customHeight="1">
      <c r="A115">
        <v>10688</v>
      </c>
      <c r="B115" t="s">
        <v>155</v>
      </c>
      <c r="D115">
        <v>0.439</v>
      </c>
      <c r="E115" s="156">
        <v>41222</v>
      </c>
      <c r="F115">
        <v>11472</v>
      </c>
      <c r="G115" t="s">
        <v>232</v>
      </c>
    </row>
    <row r="116" spans="1:7" ht="16.5" customHeight="1">
      <c r="A116">
        <v>10688</v>
      </c>
      <c r="B116" t="s">
        <v>155</v>
      </c>
      <c r="D116">
        <v>0.439</v>
      </c>
      <c r="E116" s="156">
        <v>41222</v>
      </c>
      <c r="F116">
        <v>11472</v>
      </c>
      <c r="G116" t="s">
        <v>232</v>
      </c>
    </row>
    <row r="117" spans="1:7" ht="16.5" customHeight="1">
      <c r="A117">
        <v>10688</v>
      </c>
      <c r="B117" t="s">
        <v>155</v>
      </c>
      <c r="D117">
        <v>0.37740000000000001</v>
      </c>
      <c r="E117" s="156">
        <v>41228</v>
      </c>
      <c r="F117">
        <v>12256</v>
      </c>
      <c r="G117" t="s">
        <v>235</v>
      </c>
    </row>
    <row r="118" spans="1:7" ht="16.5" customHeight="1">
      <c r="A118">
        <v>10688</v>
      </c>
      <c r="B118" t="s">
        <v>155</v>
      </c>
      <c r="D118">
        <v>0.41699999999999998</v>
      </c>
      <c r="E118" s="156">
        <v>41229</v>
      </c>
      <c r="F118">
        <v>13781</v>
      </c>
      <c r="G118" t="s">
        <v>244</v>
      </c>
    </row>
    <row r="119" spans="1:7" ht="16.5" customHeight="1">
      <c r="A119">
        <v>10688</v>
      </c>
      <c r="B119" t="s">
        <v>155</v>
      </c>
      <c r="D119">
        <v>0.40129999999999999</v>
      </c>
      <c r="E119" s="156">
        <v>41239</v>
      </c>
      <c r="F119">
        <v>12256</v>
      </c>
      <c r="G119" t="s">
        <v>235</v>
      </c>
    </row>
    <row r="120" spans="1:7" ht="16.5" customHeight="1">
      <c r="A120">
        <v>10688</v>
      </c>
      <c r="B120" t="s">
        <v>155</v>
      </c>
      <c r="D120">
        <v>0.3775</v>
      </c>
      <c r="E120" s="156">
        <v>41239</v>
      </c>
      <c r="F120">
        <v>12256</v>
      </c>
      <c r="G120" t="s">
        <v>235</v>
      </c>
    </row>
    <row r="121" spans="1:7" ht="16.5" customHeight="1">
      <c r="A121">
        <v>10688</v>
      </c>
      <c r="B121" t="s">
        <v>155</v>
      </c>
      <c r="D121">
        <v>0</v>
      </c>
      <c r="E121" s="156">
        <v>41239</v>
      </c>
      <c r="F121">
        <v>12256</v>
      </c>
      <c r="G121" t="s">
        <v>235</v>
      </c>
    </row>
    <row r="122" spans="1:7" ht="16.5" customHeight="1">
      <c r="A122">
        <v>10688</v>
      </c>
      <c r="B122" t="s">
        <v>155</v>
      </c>
      <c r="D122">
        <v>0</v>
      </c>
      <c r="E122" s="156">
        <v>41255</v>
      </c>
      <c r="F122">
        <v>12256</v>
      </c>
      <c r="G122" t="s">
        <v>235</v>
      </c>
    </row>
    <row r="123" spans="1:7" ht="16.5" customHeight="1">
      <c r="A123">
        <v>10688</v>
      </c>
      <c r="B123" t="s">
        <v>155</v>
      </c>
      <c r="D123">
        <v>0.4929</v>
      </c>
      <c r="E123" s="156">
        <v>41255</v>
      </c>
      <c r="F123">
        <v>11472</v>
      </c>
      <c r="G123" t="s">
        <v>232</v>
      </c>
    </row>
    <row r="124" spans="1:7" ht="16.5" customHeight="1">
      <c r="A124">
        <v>10688</v>
      </c>
      <c r="B124" t="s">
        <v>155</v>
      </c>
      <c r="D124">
        <v>0.4929</v>
      </c>
      <c r="E124" s="156">
        <v>41255</v>
      </c>
      <c r="F124">
        <v>11472</v>
      </c>
      <c r="G124" t="s">
        <v>232</v>
      </c>
    </row>
    <row r="125" spans="1:7" ht="16.5" customHeight="1">
      <c r="A125">
        <v>10688</v>
      </c>
      <c r="B125" t="s">
        <v>155</v>
      </c>
      <c r="D125">
        <v>0.33700000000000002</v>
      </c>
      <c r="E125" s="156">
        <v>41247</v>
      </c>
      <c r="F125">
        <v>12256</v>
      </c>
      <c r="G125" t="s">
        <v>235</v>
      </c>
    </row>
    <row r="126" spans="1:7" ht="16.5" customHeight="1">
      <c r="A126">
        <v>10688</v>
      </c>
      <c r="B126" t="s">
        <v>155</v>
      </c>
      <c r="D126">
        <v>0.4612</v>
      </c>
      <c r="E126" s="156">
        <v>41249</v>
      </c>
      <c r="F126">
        <v>12256</v>
      </c>
      <c r="G126" t="s">
        <v>235</v>
      </c>
    </row>
    <row r="127" spans="1:7" ht="16.5" customHeight="1">
      <c r="A127">
        <v>10688</v>
      </c>
      <c r="B127" t="s">
        <v>155</v>
      </c>
      <c r="D127">
        <v>0.27529999999999999</v>
      </c>
      <c r="E127" s="156">
        <v>41254</v>
      </c>
      <c r="F127">
        <v>13778</v>
      </c>
      <c r="G127" t="s">
        <v>228</v>
      </c>
    </row>
    <row r="128" spans="1:7" ht="16.5" customHeight="1">
      <c r="A128">
        <v>10688</v>
      </c>
      <c r="B128" t="s">
        <v>155</v>
      </c>
      <c r="D128">
        <v>0.49359999999999998</v>
      </c>
      <c r="E128" s="156">
        <v>41285</v>
      </c>
      <c r="F128">
        <v>12256</v>
      </c>
      <c r="G128" t="s">
        <v>235</v>
      </c>
    </row>
    <row r="129" spans="1:7" ht="16.5" customHeight="1">
      <c r="A129">
        <v>10688</v>
      </c>
      <c r="B129" t="s">
        <v>155</v>
      </c>
      <c r="D129">
        <v>0.22</v>
      </c>
      <c r="E129" s="156">
        <v>41285</v>
      </c>
      <c r="F129">
        <v>11472</v>
      </c>
      <c r="G129" t="s">
        <v>232</v>
      </c>
    </row>
    <row r="130" spans="1:7" ht="16.5" customHeight="1">
      <c r="A130">
        <v>10688</v>
      </c>
      <c r="B130" t="s">
        <v>155</v>
      </c>
      <c r="D130">
        <v>0.33400000000000002</v>
      </c>
      <c r="E130" s="156">
        <v>41288</v>
      </c>
      <c r="F130">
        <v>12256</v>
      </c>
      <c r="G130" t="s">
        <v>235</v>
      </c>
    </row>
    <row r="131" spans="1:7" ht="16.5" customHeight="1">
      <c r="A131">
        <v>10688</v>
      </c>
      <c r="B131" t="s">
        <v>155</v>
      </c>
      <c r="D131">
        <v>0.42799999999999999</v>
      </c>
      <c r="E131" s="156">
        <v>41288</v>
      </c>
      <c r="F131">
        <v>12256</v>
      </c>
      <c r="G131" t="s">
        <v>235</v>
      </c>
    </row>
    <row r="132" spans="1:7" ht="16.5" customHeight="1">
      <c r="A132">
        <v>10688</v>
      </c>
      <c r="B132" t="s">
        <v>155</v>
      </c>
      <c r="D132">
        <v>0.46700000000000003</v>
      </c>
      <c r="E132" s="156">
        <v>41288</v>
      </c>
      <c r="F132">
        <v>12256</v>
      </c>
      <c r="G132" t="s">
        <v>235</v>
      </c>
    </row>
    <row r="133" spans="1:7" ht="16.5" customHeight="1">
      <c r="A133">
        <v>10688</v>
      </c>
      <c r="B133" t="s">
        <v>155</v>
      </c>
      <c r="D133">
        <v>0.17</v>
      </c>
      <c r="E133" s="156">
        <v>41288</v>
      </c>
      <c r="F133">
        <v>12438</v>
      </c>
      <c r="G133" t="s">
        <v>225</v>
      </c>
    </row>
    <row r="134" spans="1:7" ht="16.5" customHeight="1">
      <c r="A134">
        <v>10688</v>
      </c>
      <c r="B134" t="s">
        <v>155</v>
      </c>
      <c r="D134">
        <v>0.26219999999999999</v>
      </c>
      <c r="E134" s="156">
        <v>41288</v>
      </c>
      <c r="F134">
        <v>12438</v>
      </c>
      <c r="G134" t="s">
        <v>225</v>
      </c>
    </row>
    <row r="135" spans="1:7" ht="16.5" customHeight="1">
      <c r="A135">
        <v>10688</v>
      </c>
      <c r="B135" t="s">
        <v>155</v>
      </c>
      <c r="D135">
        <v>0.42249999999999999</v>
      </c>
      <c r="E135" s="156">
        <v>41290</v>
      </c>
      <c r="F135">
        <v>12256</v>
      </c>
      <c r="G135" t="s">
        <v>235</v>
      </c>
    </row>
    <row r="136" spans="1:7" ht="16.5" customHeight="1">
      <c r="A136">
        <v>10688</v>
      </c>
      <c r="B136" t="s">
        <v>155</v>
      </c>
      <c r="D136">
        <v>0.41899999999999998</v>
      </c>
      <c r="E136" s="156">
        <v>41299</v>
      </c>
      <c r="F136">
        <v>12257</v>
      </c>
      <c r="G136" t="s">
        <v>260</v>
      </c>
    </row>
    <row r="137" spans="1:7" ht="16.5" customHeight="1">
      <c r="A137">
        <v>10688</v>
      </c>
      <c r="B137" t="s">
        <v>155</v>
      </c>
      <c r="D137">
        <v>0.35680000000000001</v>
      </c>
      <c r="E137" s="156">
        <v>41299</v>
      </c>
      <c r="F137">
        <v>12257</v>
      </c>
      <c r="G137" t="s">
        <v>260</v>
      </c>
    </row>
    <row r="138" spans="1:7" ht="16.5" customHeight="1">
      <c r="A138">
        <v>10688</v>
      </c>
      <c r="B138" t="s">
        <v>155</v>
      </c>
      <c r="D138">
        <v>0.35549999999999998</v>
      </c>
      <c r="E138" s="156">
        <v>41303</v>
      </c>
      <c r="F138">
        <v>12256</v>
      </c>
      <c r="G138" t="s">
        <v>235</v>
      </c>
    </row>
    <row r="139" spans="1:7" ht="16.5" customHeight="1">
      <c r="A139">
        <v>10688</v>
      </c>
      <c r="B139" t="s">
        <v>155</v>
      </c>
      <c r="D139">
        <v>0.40129999999999999</v>
      </c>
      <c r="E139" s="156">
        <v>41304</v>
      </c>
      <c r="F139">
        <v>12256</v>
      </c>
      <c r="G139" t="s">
        <v>235</v>
      </c>
    </row>
    <row r="140" spans="1:7" ht="16.5" customHeight="1">
      <c r="A140">
        <v>10688</v>
      </c>
      <c r="B140" t="s">
        <v>155</v>
      </c>
      <c r="D140">
        <v>0.40129999999999999</v>
      </c>
      <c r="E140" s="156">
        <v>41304</v>
      </c>
      <c r="F140">
        <v>12256</v>
      </c>
      <c r="G140" t="s">
        <v>235</v>
      </c>
    </row>
    <row r="141" spans="1:7" ht="16.5" customHeight="1">
      <c r="A141">
        <v>10688</v>
      </c>
      <c r="B141" t="s">
        <v>155</v>
      </c>
      <c r="D141">
        <v>0.40129999999999999</v>
      </c>
      <c r="E141" s="156">
        <v>41304</v>
      </c>
      <c r="F141">
        <v>12256</v>
      </c>
      <c r="G141" t="s">
        <v>235</v>
      </c>
    </row>
    <row r="142" spans="1:7" ht="16.5" customHeight="1">
      <c r="A142">
        <v>10688</v>
      </c>
      <c r="B142" t="s">
        <v>155</v>
      </c>
      <c r="D142">
        <v>0.40129999999999999</v>
      </c>
      <c r="E142" s="156">
        <v>41304</v>
      </c>
      <c r="F142">
        <v>12256</v>
      </c>
      <c r="G142" t="s">
        <v>235</v>
      </c>
    </row>
    <row r="143" spans="1:7" ht="16.5" customHeight="1">
      <c r="A143">
        <v>10688</v>
      </c>
      <c r="B143" t="s">
        <v>155</v>
      </c>
      <c r="D143">
        <v>0.40129999999999999</v>
      </c>
      <c r="E143" s="156">
        <v>41304</v>
      </c>
      <c r="F143">
        <v>12256</v>
      </c>
      <c r="G143" t="s">
        <v>235</v>
      </c>
    </row>
    <row r="144" spans="1:7" ht="16.5" customHeight="1">
      <c r="A144">
        <v>10688</v>
      </c>
      <c r="B144" t="s">
        <v>155</v>
      </c>
      <c r="D144">
        <v>0.40129999999999999</v>
      </c>
      <c r="E144" s="156">
        <v>41304</v>
      </c>
      <c r="F144">
        <v>12256</v>
      </c>
      <c r="G144" t="s">
        <v>235</v>
      </c>
    </row>
    <row r="145" spans="1:7" ht="16.5" customHeight="1">
      <c r="A145">
        <v>10688</v>
      </c>
      <c r="B145" t="s">
        <v>155</v>
      </c>
      <c r="D145">
        <v>0.29260000000000003</v>
      </c>
      <c r="E145" s="156">
        <v>41305</v>
      </c>
      <c r="F145">
        <v>12256</v>
      </c>
      <c r="G145" t="s">
        <v>235</v>
      </c>
    </row>
    <row r="146" spans="1:7" ht="16.5" customHeight="1">
      <c r="A146">
        <v>10688</v>
      </c>
      <c r="B146" t="s">
        <v>155</v>
      </c>
      <c r="D146">
        <v>0.33700000000000002</v>
      </c>
      <c r="E146" s="156">
        <v>41305</v>
      </c>
      <c r="F146">
        <v>11472</v>
      </c>
      <c r="G146" t="s">
        <v>232</v>
      </c>
    </row>
    <row r="147" spans="1:7" ht="16.5" customHeight="1">
      <c r="A147">
        <v>10688</v>
      </c>
      <c r="B147" t="s">
        <v>155</v>
      </c>
      <c r="D147">
        <v>0.308</v>
      </c>
      <c r="E147" s="156">
        <v>41305</v>
      </c>
      <c r="F147">
        <v>11472</v>
      </c>
      <c r="G147" t="s">
        <v>232</v>
      </c>
    </row>
    <row r="148" spans="1:7" ht="16.5" customHeight="1">
      <c r="A148">
        <v>10688</v>
      </c>
      <c r="B148" t="s">
        <v>155</v>
      </c>
      <c r="D148">
        <v>0</v>
      </c>
      <c r="E148" s="156">
        <v>41305</v>
      </c>
      <c r="F148">
        <v>11472</v>
      </c>
      <c r="G148" t="s">
        <v>232</v>
      </c>
    </row>
    <row r="149" spans="1:7" ht="16.5" customHeight="1">
      <c r="A149">
        <v>10688</v>
      </c>
      <c r="B149" t="s">
        <v>155</v>
      </c>
      <c r="C149" t="s">
        <v>233</v>
      </c>
      <c r="D149">
        <v>0.37230000000000002</v>
      </c>
      <c r="E149" s="156">
        <v>41306</v>
      </c>
      <c r="F149">
        <v>12438</v>
      </c>
      <c r="G149" t="s">
        <v>225</v>
      </c>
    </row>
    <row r="150" spans="1:7" ht="16.5" customHeight="1">
      <c r="A150">
        <v>10688</v>
      </c>
      <c r="B150" t="s">
        <v>155</v>
      </c>
      <c r="C150" t="s">
        <v>233</v>
      </c>
      <c r="D150">
        <v>0.37230000000000002</v>
      </c>
      <c r="E150" s="156">
        <v>41306</v>
      </c>
      <c r="F150">
        <v>12438</v>
      </c>
      <c r="G150" t="s">
        <v>225</v>
      </c>
    </row>
    <row r="151" spans="1:7" ht="16.5" customHeight="1">
      <c r="A151">
        <v>10688</v>
      </c>
      <c r="B151" t="s">
        <v>155</v>
      </c>
      <c r="C151" t="s">
        <v>261</v>
      </c>
      <c r="D151">
        <v>0</v>
      </c>
      <c r="E151" s="156">
        <v>41309</v>
      </c>
      <c r="F151">
        <v>13778</v>
      </c>
      <c r="G151" t="s">
        <v>228</v>
      </c>
    </row>
    <row r="152" spans="1:7" ht="16.5" customHeight="1">
      <c r="A152">
        <v>10688</v>
      </c>
      <c r="B152" t="s">
        <v>155</v>
      </c>
      <c r="D152">
        <v>0.40100000000000002</v>
      </c>
      <c r="E152" s="156">
        <v>41309</v>
      </c>
      <c r="F152">
        <v>13814</v>
      </c>
      <c r="G152" t="s">
        <v>223</v>
      </c>
    </row>
    <row r="153" spans="1:7" ht="16.5" customHeight="1">
      <c r="A153">
        <v>10688</v>
      </c>
      <c r="B153" t="s">
        <v>155</v>
      </c>
      <c r="D153">
        <v>0.49980000000000002</v>
      </c>
      <c r="E153" s="156">
        <v>41313</v>
      </c>
      <c r="F153">
        <v>12256</v>
      </c>
      <c r="G153" t="s">
        <v>235</v>
      </c>
    </row>
    <row r="154" spans="1:7" ht="16.5" customHeight="1">
      <c r="A154">
        <v>10688</v>
      </c>
      <c r="B154" t="s">
        <v>155</v>
      </c>
      <c r="D154">
        <v>0</v>
      </c>
      <c r="E154" s="156">
        <v>41313</v>
      </c>
      <c r="F154">
        <v>11472</v>
      </c>
      <c r="G154" t="s">
        <v>232</v>
      </c>
    </row>
    <row r="155" spans="1:7" ht="16.5" customHeight="1">
      <c r="A155">
        <v>10688</v>
      </c>
      <c r="B155" t="s">
        <v>155</v>
      </c>
      <c r="D155">
        <v>0</v>
      </c>
      <c r="E155" s="156">
        <v>41319</v>
      </c>
      <c r="F155">
        <v>12256</v>
      </c>
      <c r="G155" t="s">
        <v>235</v>
      </c>
    </row>
    <row r="156" spans="1:7" ht="16.5" customHeight="1">
      <c r="A156">
        <v>10688</v>
      </c>
      <c r="B156" t="s">
        <v>155</v>
      </c>
      <c r="D156">
        <v>0.33910000000000001</v>
      </c>
      <c r="E156" s="156">
        <v>41324</v>
      </c>
      <c r="F156">
        <v>12256</v>
      </c>
      <c r="G156" t="s">
        <v>235</v>
      </c>
    </row>
    <row r="157" spans="1:7" ht="16.5" customHeight="1">
      <c r="A157">
        <v>10688</v>
      </c>
      <c r="B157" t="s">
        <v>155</v>
      </c>
      <c r="D157">
        <v>0</v>
      </c>
      <c r="E157" s="156">
        <v>41324</v>
      </c>
      <c r="F157">
        <v>12256</v>
      </c>
      <c r="G157" t="s">
        <v>235</v>
      </c>
    </row>
    <row r="158" spans="1:7" ht="16.5" customHeight="1">
      <c r="A158">
        <v>10688</v>
      </c>
      <c r="B158" t="s">
        <v>155</v>
      </c>
      <c r="D158">
        <v>0.47639999999999999</v>
      </c>
      <c r="E158" s="156">
        <v>41324</v>
      </c>
      <c r="F158">
        <v>13778</v>
      </c>
      <c r="G158" t="s">
        <v>228</v>
      </c>
    </row>
    <row r="159" spans="1:7" ht="16.5" customHeight="1">
      <c r="A159">
        <v>10688</v>
      </c>
      <c r="B159" t="s">
        <v>155</v>
      </c>
      <c r="D159">
        <v>0.1462</v>
      </c>
      <c r="E159" s="156">
        <v>41325</v>
      </c>
      <c r="F159">
        <v>11472</v>
      </c>
      <c r="G159" t="s">
        <v>232</v>
      </c>
    </row>
    <row r="160" spans="1:7" ht="16.5" customHeight="1">
      <c r="A160">
        <v>10688</v>
      </c>
      <c r="B160" t="s">
        <v>155</v>
      </c>
      <c r="D160">
        <v>0.40860000000000002</v>
      </c>
      <c r="E160" s="156">
        <v>41331</v>
      </c>
      <c r="F160">
        <v>11472</v>
      </c>
      <c r="G160" t="s">
        <v>232</v>
      </c>
    </row>
    <row r="161" spans="1:7" ht="16.5" customHeight="1">
      <c r="A161">
        <v>10688</v>
      </c>
      <c r="B161" t="s">
        <v>155</v>
      </c>
      <c r="C161" t="s">
        <v>262</v>
      </c>
      <c r="D161">
        <v>0.24099999999999999</v>
      </c>
      <c r="E161" s="156">
        <v>41463</v>
      </c>
      <c r="F161">
        <v>11472</v>
      </c>
      <c r="G161" t="s">
        <v>232</v>
      </c>
    </row>
    <row r="162" spans="1:7" ht="16.5" customHeight="1">
      <c r="A162">
        <v>10688</v>
      </c>
      <c r="B162" t="s">
        <v>155</v>
      </c>
      <c r="C162" t="s">
        <v>262</v>
      </c>
      <c r="D162">
        <v>0.36209999999999998</v>
      </c>
      <c r="E162" s="156">
        <v>41463</v>
      </c>
      <c r="F162">
        <v>11472</v>
      </c>
      <c r="G162" t="s">
        <v>232</v>
      </c>
    </row>
    <row r="163" spans="1:7" ht="16.5" customHeight="1">
      <c r="A163">
        <v>10688</v>
      </c>
      <c r="B163" t="s">
        <v>155</v>
      </c>
      <c r="C163" t="s">
        <v>262</v>
      </c>
      <c r="D163">
        <v>0</v>
      </c>
      <c r="E163" s="156">
        <v>41463</v>
      </c>
      <c r="F163">
        <v>11472</v>
      </c>
      <c r="G163" t="s">
        <v>232</v>
      </c>
    </row>
    <row r="164" spans="1:7" ht="16.5" customHeight="1">
      <c r="A164">
        <v>10688</v>
      </c>
      <c r="B164" t="s">
        <v>155</v>
      </c>
      <c r="C164" t="s">
        <v>262</v>
      </c>
      <c r="D164">
        <v>0</v>
      </c>
      <c r="E164" s="156">
        <v>41463</v>
      </c>
      <c r="F164">
        <v>11472</v>
      </c>
      <c r="G164" t="s">
        <v>232</v>
      </c>
    </row>
    <row r="165" spans="1:7" ht="16.5" customHeight="1">
      <c r="A165">
        <v>10688</v>
      </c>
      <c r="B165" t="s">
        <v>155</v>
      </c>
      <c r="C165" t="s">
        <v>263</v>
      </c>
      <c r="D165">
        <v>0.2903</v>
      </c>
      <c r="E165" s="156">
        <v>41463</v>
      </c>
      <c r="F165">
        <v>11472</v>
      </c>
      <c r="G165" t="s">
        <v>232</v>
      </c>
    </row>
    <row r="166" spans="1:7" ht="16.5" customHeight="1">
      <c r="A166">
        <v>10688</v>
      </c>
      <c r="B166" t="s">
        <v>155</v>
      </c>
      <c r="C166" t="s">
        <v>264</v>
      </c>
      <c r="D166">
        <v>0.40129999999999999</v>
      </c>
      <c r="E166" s="156">
        <v>41465</v>
      </c>
      <c r="F166">
        <v>12256</v>
      </c>
      <c r="G166" t="s">
        <v>235</v>
      </c>
    </row>
    <row r="167" spans="1:7" ht="16.5" customHeight="1">
      <c r="A167">
        <v>10688</v>
      </c>
      <c r="B167" t="s">
        <v>155</v>
      </c>
      <c r="C167" t="s">
        <v>265</v>
      </c>
      <c r="D167">
        <v>0</v>
      </c>
      <c r="E167" s="156">
        <v>41471</v>
      </c>
      <c r="F167">
        <v>12256</v>
      </c>
      <c r="G167" t="s">
        <v>235</v>
      </c>
    </row>
    <row r="168" spans="1:7" ht="16.5" customHeight="1">
      <c r="A168">
        <v>10688</v>
      </c>
      <c r="B168" t="s">
        <v>155</v>
      </c>
      <c r="C168" t="s">
        <v>238</v>
      </c>
      <c r="D168">
        <v>0</v>
      </c>
      <c r="E168" s="156">
        <v>41474</v>
      </c>
      <c r="F168">
        <v>13781</v>
      </c>
      <c r="G168" t="s">
        <v>244</v>
      </c>
    </row>
    <row r="169" spans="1:7" ht="16.5" customHeight="1">
      <c r="A169">
        <v>10688</v>
      </c>
      <c r="B169" t="s">
        <v>155</v>
      </c>
      <c r="C169" t="s">
        <v>266</v>
      </c>
      <c r="D169">
        <v>0.48199999999999998</v>
      </c>
      <c r="E169" s="156">
        <v>41476</v>
      </c>
      <c r="F169">
        <v>13781</v>
      </c>
      <c r="G169" t="s">
        <v>244</v>
      </c>
    </row>
    <row r="170" spans="1:7" ht="16.5" customHeight="1">
      <c r="A170">
        <v>10688</v>
      </c>
      <c r="B170" t="s">
        <v>155</v>
      </c>
      <c r="C170" t="s">
        <v>267</v>
      </c>
      <c r="D170">
        <v>0.2238</v>
      </c>
      <c r="E170" s="156">
        <v>41485</v>
      </c>
      <c r="F170">
        <v>13756</v>
      </c>
      <c r="G170" t="s">
        <v>234</v>
      </c>
    </row>
    <row r="171" spans="1:7" ht="16.5" customHeight="1">
      <c r="A171">
        <v>10688</v>
      </c>
      <c r="B171" t="s">
        <v>155</v>
      </c>
      <c r="C171" t="s">
        <v>267</v>
      </c>
      <c r="D171">
        <v>0.2298</v>
      </c>
      <c r="E171" s="156">
        <v>41485</v>
      </c>
      <c r="F171">
        <v>13756</v>
      </c>
      <c r="G171" t="s">
        <v>234</v>
      </c>
    </row>
    <row r="172" spans="1:7" ht="16.5" customHeight="1">
      <c r="A172">
        <v>10688</v>
      </c>
      <c r="B172" t="s">
        <v>155</v>
      </c>
      <c r="C172" t="s">
        <v>268</v>
      </c>
      <c r="D172">
        <v>0</v>
      </c>
      <c r="E172" s="156">
        <v>41485</v>
      </c>
      <c r="F172">
        <v>12256</v>
      </c>
      <c r="G172" t="s">
        <v>235</v>
      </c>
    </row>
    <row r="173" spans="1:7" ht="16.5" customHeight="1">
      <c r="A173">
        <v>10688</v>
      </c>
      <c r="B173" t="s">
        <v>155</v>
      </c>
      <c r="C173" t="s">
        <v>269</v>
      </c>
      <c r="D173">
        <v>0.35470000000000002</v>
      </c>
      <c r="E173" s="156">
        <v>41486</v>
      </c>
      <c r="F173">
        <v>12438</v>
      </c>
      <c r="G173" t="s">
        <v>225</v>
      </c>
    </row>
    <row r="174" spans="1:7" ht="16.5" customHeight="1">
      <c r="A174">
        <v>10688</v>
      </c>
      <c r="B174" t="s">
        <v>155</v>
      </c>
      <c r="C174" t="s">
        <v>270</v>
      </c>
      <c r="D174">
        <v>0</v>
      </c>
      <c r="E174" s="156">
        <v>41487</v>
      </c>
      <c r="F174">
        <v>12256</v>
      </c>
      <c r="G174" t="s">
        <v>235</v>
      </c>
    </row>
    <row r="175" spans="1:7" ht="16.5" customHeight="1">
      <c r="A175">
        <v>10688</v>
      </c>
      <c r="B175" t="s">
        <v>155</v>
      </c>
      <c r="C175" t="s">
        <v>271</v>
      </c>
      <c r="D175">
        <v>0</v>
      </c>
      <c r="E175" s="156">
        <v>41488</v>
      </c>
      <c r="F175">
        <v>12256</v>
      </c>
      <c r="G175" t="s">
        <v>235</v>
      </c>
    </row>
    <row r="176" spans="1:7" ht="16.5" customHeight="1">
      <c r="A176">
        <v>10688</v>
      </c>
      <c r="B176" t="s">
        <v>155</v>
      </c>
      <c r="C176" t="s">
        <v>272</v>
      </c>
      <c r="D176">
        <v>0</v>
      </c>
      <c r="E176" s="156">
        <v>41504</v>
      </c>
      <c r="F176">
        <v>12438</v>
      </c>
      <c r="G176" t="s">
        <v>225</v>
      </c>
    </row>
    <row r="177" spans="1:7" ht="16.5" customHeight="1">
      <c r="A177">
        <v>10688</v>
      </c>
      <c r="B177" t="s">
        <v>155</v>
      </c>
      <c r="C177" t="s">
        <v>273</v>
      </c>
      <c r="D177">
        <v>0</v>
      </c>
      <c r="E177" s="156">
        <v>41508</v>
      </c>
      <c r="F177">
        <v>11472</v>
      </c>
      <c r="G177" t="s">
        <v>232</v>
      </c>
    </row>
    <row r="178" spans="1:7" ht="16.5" customHeight="1">
      <c r="A178">
        <v>10688</v>
      </c>
      <c r="B178" t="s">
        <v>155</v>
      </c>
      <c r="C178" t="s">
        <v>274</v>
      </c>
      <c r="D178">
        <v>0.2238</v>
      </c>
      <c r="E178" s="156">
        <v>41512</v>
      </c>
      <c r="F178">
        <v>13756</v>
      </c>
      <c r="G178" t="s">
        <v>234</v>
      </c>
    </row>
    <row r="179" spans="1:7" ht="16.5" customHeight="1">
      <c r="A179">
        <v>10688</v>
      </c>
      <c r="B179" t="s">
        <v>155</v>
      </c>
      <c r="C179" t="s">
        <v>274</v>
      </c>
      <c r="D179">
        <v>0.2298</v>
      </c>
      <c r="E179" s="156">
        <v>41512</v>
      </c>
      <c r="F179">
        <v>13756</v>
      </c>
      <c r="G179" t="s">
        <v>234</v>
      </c>
    </row>
    <row r="180" spans="1:7" ht="16.5" customHeight="1">
      <c r="A180">
        <v>10688</v>
      </c>
      <c r="B180" t="s">
        <v>155</v>
      </c>
      <c r="C180" t="s">
        <v>275</v>
      </c>
      <c r="D180">
        <v>0.38100000000000001</v>
      </c>
      <c r="E180" s="156">
        <v>41513</v>
      </c>
      <c r="F180">
        <v>12256</v>
      </c>
      <c r="G180" t="s">
        <v>235</v>
      </c>
    </row>
    <row r="181" spans="1:7" ht="16.5" customHeight="1">
      <c r="A181">
        <v>10688</v>
      </c>
      <c r="B181" t="s">
        <v>155</v>
      </c>
      <c r="C181" t="s">
        <v>276</v>
      </c>
      <c r="D181">
        <v>0.41699999999999998</v>
      </c>
      <c r="E181" s="156">
        <v>41516</v>
      </c>
      <c r="F181">
        <v>12438</v>
      </c>
      <c r="G181" t="s">
        <v>225</v>
      </c>
    </row>
    <row r="182" spans="1:7" ht="16.5" customHeight="1">
      <c r="A182">
        <v>10688</v>
      </c>
      <c r="B182" t="s">
        <v>155</v>
      </c>
      <c r="C182" t="s">
        <v>268</v>
      </c>
      <c r="D182">
        <v>0.40129999999999999</v>
      </c>
      <c r="E182" s="156">
        <v>41522</v>
      </c>
      <c r="F182">
        <v>12256</v>
      </c>
      <c r="G182" t="s">
        <v>235</v>
      </c>
    </row>
    <row r="183" spans="1:7" ht="16.5" customHeight="1">
      <c r="A183">
        <v>10688</v>
      </c>
      <c r="B183" t="s">
        <v>155</v>
      </c>
      <c r="C183" t="s">
        <v>277</v>
      </c>
      <c r="D183">
        <v>0.36780000000000002</v>
      </c>
      <c r="E183" s="156">
        <v>41522</v>
      </c>
      <c r="F183">
        <v>12438</v>
      </c>
      <c r="G183" t="s">
        <v>225</v>
      </c>
    </row>
    <row r="184" spans="1:7" ht="16.5" customHeight="1">
      <c r="A184">
        <v>10688</v>
      </c>
      <c r="B184" t="s">
        <v>155</v>
      </c>
      <c r="C184" t="s">
        <v>278</v>
      </c>
      <c r="D184">
        <v>0.2903</v>
      </c>
      <c r="E184" s="156">
        <v>41523</v>
      </c>
      <c r="F184">
        <v>11472</v>
      </c>
      <c r="G184" t="s">
        <v>232</v>
      </c>
    </row>
    <row r="185" spans="1:7" ht="16.5" customHeight="1">
      <c r="A185">
        <v>10688</v>
      </c>
      <c r="B185" t="s">
        <v>155</v>
      </c>
      <c r="C185" t="s">
        <v>279</v>
      </c>
      <c r="D185">
        <v>0.22800000000000001</v>
      </c>
      <c r="E185" s="156">
        <v>41382</v>
      </c>
      <c r="F185">
        <v>12438</v>
      </c>
      <c r="G185" t="s">
        <v>225</v>
      </c>
    </row>
    <row r="186" spans="1:7" ht="16.5" customHeight="1">
      <c r="A186">
        <v>10688</v>
      </c>
      <c r="B186" t="s">
        <v>155</v>
      </c>
      <c r="C186" t="s">
        <v>280</v>
      </c>
      <c r="D186">
        <v>0.33700000000000002</v>
      </c>
      <c r="E186" s="156">
        <v>41387</v>
      </c>
      <c r="F186">
        <v>11472</v>
      </c>
      <c r="G186" t="s">
        <v>232</v>
      </c>
    </row>
    <row r="187" spans="1:7" ht="16.5" customHeight="1">
      <c r="A187">
        <v>10688</v>
      </c>
      <c r="B187" t="s">
        <v>155</v>
      </c>
      <c r="C187" t="s">
        <v>280</v>
      </c>
      <c r="D187">
        <v>0.308</v>
      </c>
      <c r="E187" s="156">
        <v>41387</v>
      </c>
      <c r="F187">
        <v>11472</v>
      </c>
      <c r="G187" t="s">
        <v>232</v>
      </c>
    </row>
    <row r="188" spans="1:7" ht="16.5" customHeight="1">
      <c r="A188">
        <v>10688</v>
      </c>
      <c r="B188" t="s">
        <v>155</v>
      </c>
      <c r="C188" t="s">
        <v>280</v>
      </c>
      <c r="D188">
        <v>0</v>
      </c>
      <c r="E188" s="156">
        <v>41387</v>
      </c>
      <c r="F188">
        <v>11472</v>
      </c>
      <c r="G188" t="s">
        <v>232</v>
      </c>
    </row>
    <row r="189" spans="1:7" ht="16.5" customHeight="1">
      <c r="A189">
        <v>10688</v>
      </c>
      <c r="B189" t="s">
        <v>155</v>
      </c>
      <c r="C189" t="s">
        <v>281</v>
      </c>
      <c r="D189">
        <v>0.37959999999999999</v>
      </c>
      <c r="E189" s="156">
        <v>41429</v>
      </c>
      <c r="F189">
        <v>11472</v>
      </c>
      <c r="G189" t="s">
        <v>232</v>
      </c>
    </row>
    <row r="190" spans="1:7" ht="16.5" customHeight="1">
      <c r="A190">
        <v>10688</v>
      </c>
      <c r="B190" t="s">
        <v>155</v>
      </c>
      <c r="C190" t="s">
        <v>282</v>
      </c>
      <c r="D190">
        <v>0</v>
      </c>
      <c r="E190" s="156">
        <v>41430</v>
      </c>
      <c r="F190">
        <v>14199</v>
      </c>
      <c r="G190" t="s">
        <v>258</v>
      </c>
    </row>
    <row r="191" spans="1:7" ht="16.5" customHeight="1">
      <c r="A191">
        <v>10688</v>
      </c>
      <c r="B191" t="s">
        <v>155</v>
      </c>
      <c r="C191" t="s">
        <v>230</v>
      </c>
      <c r="D191">
        <v>0</v>
      </c>
      <c r="E191" s="156">
        <v>41432</v>
      </c>
      <c r="F191">
        <v>12256</v>
      </c>
      <c r="G191" t="s">
        <v>235</v>
      </c>
    </row>
    <row r="192" spans="1:7" ht="16.5" customHeight="1">
      <c r="A192">
        <v>10688</v>
      </c>
      <c r="B192" t="s">
        <v>155</v>
      </c>
      <c r="C192" t="s">
        <v>283</v>
      </c>
      <c r="D192">
        <v>0.2238</v>
      </c>
      <c r="E192" s="156">
        <v>41457</v>
      </c>
      <c r="F192">
        <v>13756</v>
      </c>
      <c r="G192" t="s">
        <v>234</v>
      </c>
    </row>
    <row r="193" spans="1:7" ht="16.5" customHeight="1">
      <c r="A193">
        <v>10688</v>
      </c>
      <c r="B193" t="s">
        <v>155</v>
      </c>
      <c r="C193" t="s">
        <v>283</v>
      </c>
      <c r="D193">
        <v>0.2298</v>
      </c>
      <c r="E193" s="156">
        <v>41457</v>
      </c>
      <c r="F193">
        <v>13756</v>
      </c>
      <c r="G193" t="s">
        <v>234</v>
      </c>
    </row>
    <row r="194" spans="1:7" ht="16.5" customHeight="1">
      <c r="A194">
        <v>10688</v>
      </c>
      <c r="B194" t="s">
        <v>155</v>
      </c>
      <c r="C194" t="s">
        <v>284</v>
      </c>
      <c r="D194">
        <v>0.22800000000000001</v>
      </c>
      <c r="E194" s="156">
        <v>41430</v>
      </c>
      <c r="F194">
        <v>12438</v>
      </c>
      <c r="G194" t="s">
        <v>225</v>
      </c>
    </row>
    <row r="195" spans="1:7" ht="16.5" customHeight="1">
      <c r="A195">
        <v>10688</v>
      </c>
      <c r="B195" t="s">
        <v>155</v>
      </c>
      <c r="C195" t="s">
        <v>285</v>
      </c>
      <c r="D195">
        <v>0</v>
      </c>
      <c r="E195" s="156">
        <v>41528</v>
      </c>
      <c r="F195">
        <v>14199</v>
      </c>
      <c r="G195" t="s">
        <v>258</v>
      </c>
    </row>
    <row r="196" spans="1:7" ht="16.5" customHeight="1">
      <c r="A196">
        <v>10688</v>
      </c>
      <c r="B196" t="s">
        <v>155</v>
      </c>
      <c r="C196" t="s">
        <v>239</v>
      </c>
      <c r="D196">
        <v>0.36809999999999998</v>
      </c>
      <c r="E196" s="156">
        <v>41537</v>
      </c>
      <c r="F196">
        <v>12256</v>
      </c>
      <c r="G196" t="s">
        <v>235</v>
      </c>
    </row>
    <row r="197" spans="1:7" ht="16.5" customHeight="1">
      <c r="A197">
        <v>10688</v>
      </c>
      <c r="B197" t="s">
        <v>155</v>
      </c>
      <c r="C197" t="s">
        <v>286</v>
      </c>
      <c r="D197">
        <v>0.40129999999999999</v>
      </c>
      <c r="E197" s="156">
        <v>41543</v>
      </c>
      <c r="F197">
        <v>13778</v>
      </c>
      <c r="G197" t="s">
        <v>228</v>
      </c>
    </row>
    <row r="198" spans="1:7" ht="16.5" customHeight="1">
      <c r="A198">
        <v>10688</v>
      </c>
      <c r="B198" t="s">
        <v>155</v>
      </c>
      <c r="C198" t="s">
        <v>239</v>
      </c>
      <c r="D198">
        <v>0</v>
      </c>
      <c r="E198" s="156">
        <v>41543</v>
      </c>
      <c r="F198">
        <v>12256</v>
      </c>
      <c r="G198" t="s">
        <v>235</v>
      </c>
    </row>
    <row r="199" spans="1:7" ht="16.5" customHeight="1">
      <c r="A199">
        <v>10688</v>
      </c>
      <c r="B199" t="s">
        <v>155</v>
      </c>
      <c r="C199" t="s">
        <v>268</v>
      </c>
      <c r="D199">
        <v>0.42799999999999999</v>
      </c>
      <c r="E199" s="156">
        <v>41544</v>
      </c>
      <c r="F199">
        <v>13814</v>
      </c>
      <c r="G199" t="s">
        <v>223</v>
      </c>
    </row>
    <row r="200" spans="1:7" ht="16.5" customHeight="1">
      <c r="A200">
        <v>10688</v>
      </c>
      <c r="B200" t="s">
        <v>155</v>
      </c>
      <c r="C200" t="s">
        <v>268</v>
      </c>
      <c r="D200">
        <v>0.23949999999999999</v>
      </c>
      <c r="E200" s="156">
        <v>41540</v>
      </c>
      <c r="F200">
        <v>12256</v>
      </c>
      <c r="G200" t="s">
        <v>235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opLeftCell="A52" workbookViewId="0">
      <selection activeCell="G19" sqref="G19"/>
    </sheetView>
  </sheetViews>
  <sheetFormatPr defaultColWidth="17.85546875" defaultRowHeight="12.75"/>
  <cols>
    <col min="1" max="1" width="9.85546875" bestFit="1" customWidth="1"/>
    <col min="2" max="2" width="11.85546875" bestFit="1" customWidth="1"/>
    <col min="3" max="3" width="40.42578125" bestFit="1" customWidth="1"/>
    <col min="4" max="4" width="7.85546875" bestFit="1" customWidth="1"/>
    <col min="5" max="5" width="11.85546875" bestFit="1" customWidth="1"/>
    <col min="6" max="6" width="15.5703125" bestFit="1" customWidth="1"/>
    <col min="7" max="7" width="37.7109375" bestFit="1" customWidth="1"/>
  </cols>
  <sheetData>
    <row r="1" spans="1:7" ht="16.5" customHeight="1">
      <c r="A1" t="s">
        <v>148</v>
      </c>
      <c r="B1" t="s">
        <v>217</v>
      </c>
      <c r="C1" t="s">
        <v>218</v>
      </c>
      <c r="D1" t="s">
        <v>219</v>
      </c>
      <c r="E1" t="s">
        <v>287</v>
      </c>
      <c r="F1" t="s">
        <v>220</v>
      </c>
      <c r="G1" t="s">
        <v>221</v>
      </c>
    </row>
    <row r="2" spans="1:7" ht="16.5" customHeight="1">
      <c r="A2">
        <v>10774</v>
      </c>
      <c r="B2" t="s">
        <v>155</v>
      </c>
      <c r="C2" t="s">
        <v>288</v>
      </c>
      <c r="D2">
        <v>0.33679999999999999</v>
      </c>
      <c r="E2" s="156">
        <v>41188</v>
      </c>
      <c r="F2">
        <v>11472</v>
      </c>
      <c r="G2" t="s">
        <v>232</v>
      </c>
    </row>
    <row r="3" spans="1:7" ht="16.5" customHeight="1">
      <c r="A3">
        <v>10774</v>
      </c>
      <c r="B3" t="s">
        <v>155</v>
      </c>
      <c r="C3" t="s">
        <v>289</v>
      </c>
      <c r="D3">
        <v>0.40100000000000002</v>
      </c>
      <c r="E3" s="156">
        <v>41193</v>
      </c>
      <c r="F3">
        <v>11806</v>
      </c>
      <c r="G3" t="s">
        <v>290</v>
      </c>
    </row>
    <row r="4" spans="1:7" ht="16.5" customHeight="1">
      <c r="A4">
        <v>10774</v>
      </c>
      <c r="B4" t="s">
        <v>155</v>
      </c>
      <c r="C4" t="s">
        <v>291</v>
      </c>
      <c r="D4">
        <v>0</v>
      </c>
      <c r="E4" s="156">
        <v>41213</v>
      </c>
      <c r="F4">
        <v>13778</v>
      </c>
      <c r="G4" t="s">
        <v>228</v>
      </c>
    </row>
    <row r="5" spans="1:7" ht="16.5" customHeight="1">
      <c r="A5">
        <v>10774</v>
      </c>
      <c r="B5" t="s">
        <v>155</v>
      </c>
      <c r="C5" t="s">
        <v>291</v>
      </c>
      <c r="D5">
        <v>0.36780000000000002</v>
      </c>
      <c r="E5" s="156">
        <v>41213</v>
      </c>
      <c r="F5">
        <v>13778</v>
      </c>
      <c r="G5" t="s">
        <v>228</v>
      </c>
    </row>
    <row r="6" spans="1:7" ht="16.5" customHeight="1">
      <c r="A6">
        <v>10774</v>
      </c>
      <c r="B6" t="s">
        <v>155</v>
      </c>
      <c r="C6" t="s">
        <v>292</v>
      </c>
      <c r="D6">
        <v>0.44240000000000002</v>
      </c>
      <c r="E6" s="156">
        <v>41284</v>
      </c>
      <c r="F6">
        <v>12256</v>
      </c>
      <c r="G6" t="s">
        <v>235</v>
      </c>
    </row>
    <row r="7" spans="1:7" ht="16.5" customHeight="1">
      <c r="A7">
        <v>10774</v>
      </c>
      <c r="B7" t="s">
        <v>155</v>
      </c>
      <c r="C7" t="s">
        <v>292</v>
      </c>
      <c r="D7">
        <v>0.3029</v>
      </c>
      <c r="E7" s="156">
        <v>41284</v>
      </c>
      <c r="F7">
        <v>12256</v>
      </c>
      <c r="G7" t="s">
        <v>235</v>
      </c>
    </row>
    <row r="8" spans="1:7" ht="16.5" customHeight="1">
      <c r="A8">
        <v>10774</v>
      </c>
      <c r="B8" t="s">
        <v>155</v>
      </c>
      <c r="C8" t="s">
        <v>293</v>
      </c>
      <c r="D8">
        <v>0.2843</v>
      </c>
      <c r="E8" s="156">
        <v>41285</v>
      </c>
      <c r="F8">
        <v>13781</v>
      </c>
      <c r="G8" t="s">
        <v>244</v>
      </c>
    </row>
    <row r="9" spans="1:7" ht="16.5" customHeight="1">
      <c r="A9">
        <v>10774</v>
      </c>
      <c r="B9" t="s">
        <v>155</v>
      </c>
      <c r="C9" t="s">
        <v>294</v>
      </c>
      <c r="D9">
        <v>0.23949999999999999</v>
      </c>
      <c r="E9" s="156">
        <v>41322</v>
      </c>
      <c r="F9">
        <v>11806</v>
      </c>
      <c r="G9" t="s">
        <v>290</v>
      </c>
    </row>
    <row r="10" spans="1:7" ht="16.5" customHeight="1">
      <c r="A10">
        <v>10774</v>
      </c>
      <c r="B10" t="s">
        <v>155</v>
      </c>
      <c r="C10" t="s">
        <v>295</v>
      </c>
      <c r="D10">
        <v>0.47439999999999999</v>
      </c>
      <c r="E10" s="156">
        <v>41326</v>
      </c>
      <c r="F10">
        <v>11291</v>
      </c>
      <c r="G10" t="s">
        <v>296</v>
      </c>
    </row>
    <row r="11" spans="1:7" ht="16.5" customHeight="1">
      <c r="A11">
        <v>10774</v>
      </c>
      <c r="B11" t="s">
        <v>155</v>
      </c>
      <c r="C11" t="s">
        <v>297</v>
      </c>
      <c r="D11">
        <v>0.27379999999999999</v>
      </c>
      <c r="E11" s="156">
        <v>41333</v>
      </c>
      <c r="F11">
        <v>11472</v>
      </c>
      <c r="G11" t="s">
        <v>232</v>
      </c>
    </row>
    <row r="12" spans="1:7" ht="16.5" customHeight="1">
      <c r="A12">
        <v>10774</v>
      </c>
      <c r="B12" t="s">
        <v>155</v>
      </c>
      <c r="C12" t="s">
        <v>298</v>
      </c>
      <c r="D12">
        <v>0.41799999999999998</v>
      </c>
      <c r="E12" s="156">
        <v>41345</v>
      </c>
      <c r="F12">
        <v>13781</v>
      </c>
      <c r="G12" t="s">
        <v>244</v>
      </c>
    </row>
    <row r="13" spans="1:7" ht="16.5" customHeight="1">
      <c r="A13">
        <v>10774</v>
      </c>
      <c r="B13" t="s">
        <v>155</v>
      </c>
      <c r="C13" t="s">
        <v>299</v>
      </c>
      <c r="D13">
        <v>0.27950000000000003</v>
      </c>
      <c r="E13" s="156">
        <v>41358</v>
      </c>
      <c r="F13">
        <v>12260</v>
      </c>
      <c r="G13" t="s">
        <v>259</v>
      </c>
    </row>
    <row r="14" spans="1:7" ht="16.5" customHeight="1">
      <c r="A14">
        <v>10774</v>
      </c>
      <c r="B14" t="s">
        <v>155</v>
      </c>
      <c r="C14" t="s">
        <v>300</v>
      </c>
      <c r="D14">
        <v>0.41099999999999998</v>
      </c>
      <c r="E14" s="156">
        <v>41398</v>
      </c>
      <c r="F14">
        <v>13778</v>
      </c>
      <c r="G14" t="s">
        <v>228</v>
      </c>
    </row>
    <row r="15" spans="1:7" ht="16.5" customHeight="1">
      <c r="A15">
        <v>10774</v>
      </c>
      <c r="B15" t="s">
        <v>155</v>
      </c>
      <c r="C15" t="s">
        <v>300</v>
      </c>
      <c r="D15">
        <v>0.3029</v>
      </c>
      <c r="E15" s="156">
        <v>41398</v>
      </c>
      <c r="F15">
        <v>13778</v>
      </c>
      <c r="G15" t="s">
        <v>228</v>
      </c>
    </row>
    <row r="16" spans="1:7" ht="16.5" customHeight="1">
      <c r="A16">
        <v>10774</v>
      </c>
      <c r="B16" t="s">
        <v>155</v>
      </c>
      <c r="C16" t="s">
        <v>301</v>
      </c>
      <c r="D16">
        <v>0.23949999999999999</v>
      </c>
      <c r="E16" s="156">
        <v>41427</v>
      </c>
      <c r="F16">
        <v>13814</v>
      </c>
      <c r="G16" t="s">
        <v>223</v>
      </c>
    </row>
    <row r="17" spans="1:7" ht="16.5" customHeight="1">
      <c r="A17">
        <v>10774</v>
      </c>
      <c r="B17" t="s">
        <v>155</v>
      </c>
      <c r="C17" t="s">
        <v>302</v>
      </c>
      <c r="D17">
        <v>0.23400000000000001</v>
      </c>
      <c r="E17" s="156">
        <v>41435</v>
      </c>
      <c r="F17">
        <v>10787</v>
      </c>
      <c r="G17" t="s">
        <v>303</v>
      </c>
    </row>
    <row r="18" spans="1:7" ht="16.5" customHeight="1">
      <c r="A18">
        <v>10774</v>
      </c>
      <c r="B18" t="s">
        <v>155</v>
      </c>
      <c r="C18" t="s">
        <v>304</v>
      </c>
      <c r="D18">
        <v>0.46100000000000002</v>
      </c>
      <c r="E18" s="156">
        <v>41454</v>
      </c>
      <c r="F18">
        <v>11806</v>
      </c>
      <c r="G18" t="s">
        <v>290</v>
      </c>
    </row>
    <row r="19" spans="1:7" ht="16.5" customHeight="1">
      <c r="A19">
        <v>10774</v>
      </c>
      <c r="B19" t="s">
        <v>155</v>
      </c>
      <c r="C19" t="s">
        <v>305</v>
      </c>
      <c r="D19">
        <v>0.185</v>
      </c>
      <c r="E19" s="156">
        <v>41459</v>
      </c>
      <c r="F19">
        <v>14199</v>
      </c>
      <c r="G19" t="s">
        <v>258</v>
      </c>
    </row>
    <row r="20" spans="1:7" ht="16.5" customHeight="1">
      <c r="A20">
        <v>10774</v>
      </c>
      <c r="B20" t="s">
        <v>155</v>
      </c>
      <c r="C20" t="s">
        <v>305</v>
      </c>
      <c r="D20">
        <v>0.185</v>
      </c>
      <c r="E20" s="156">
        <v>41459</v>
      </c>
      <c r="F20">
        <v>14199</v>
      </c>
      <c r="G20" t="s">
        <v>258</v>
      </c>
    </row>
    <row r="21" spans="1:7" ht="16.5" customHeight="1">
      <c r="A21">
        <v>10774</v>
      </c>
      <c r="B21" t="s">
        <v>155</v>
      </c>
      <c r="C21" t="s">
        <v>305</v>
      </c>
      <c r="D21">
        <v>0.24199999999999999</v>
      </c>
      <c r="E21" s="156">
        <v>41459</v>
      </c>
      <c r="F21">
        <v>14199</v>
      </c>
      <c r="G21" t="s">
        <v>258</v>
      </c>
    </row>
    <row r="22" spans="1:7" ht="16.5" customHeight="1">
      <c r="A22">
        <v>10774</v>
      </c>
      <c r="B22" t="s">
        <v>155</v>
      </c>
      <c r="C22" t="s">
        <v>305</v>
      </c>
      <c r="D22">
        <v>0.40100000000000002</v>
      </c>
      <c r="E22" s="156">
        <v>41459</v>
      </c>
      <c r="F22">
        <v>14199</v>
      </c>
      <c r="G22" t="s">
        <v>258</v>
      </c>
    </row>
    <row r="23" spans="1:7" ht="16.5" customHeight="1">
      <c r="A23">
        <v>10774</v>
      </c>
      <c r="B23" t="s">
        <v>155</v>
      </c>
      <c r="C23" t="s">
        <v>305</v>
      </c>
      <c r="D23">
        <v>0.41</v>
      </c>
      <c r="E23" s="156">
        <v>41459</v>
      </c>
      <c r="F23">
        <v>14199</v>
      </c>
      <c r="G23" t="s">
        <v>258</v>
      </c>
    </row>
    <row r="24" spans="1:7" ht="16.5" customHeight="1">
      <c r="A24">
        <v>10774</v>
      </c>
      <c r="B24" t="s">
        <v>155</v>
      </c>
      <c r="C24" t="s">
        <v>306</v>
      </c>
      <c r="D24">
        <v>0.245</v>
      </c>
      <c r="E24" s="156">
        <v>41484</v>
      </c>
      <c r="F24">
        <v>14199</v>
      </c>
      <c r="G24" t="s">
        <v>258</v>
      </c>
    </row>
    <row r="25" spans="1:7" ht="16.5" customHeight="1">
      <c r="A25">
        <v>10774</v>
      </c>
      <c r="B25" t="s">
        <v>155</v>
      </c>
      <c r="C25" t="s">
        <v>306</v>
      </c>
      <c r="D25">
        <v>0.33700000000000002</v>
      </c>
      <c r="E25" s="156">
        <v>41484</v>
      </c>
      <c r="F25">
        <v>14199</v>
      </c>
      <c r="G25" t="s">
        <v>258</v>
      </c>
    </row>
    <row r="26" spans="1:7" ht="16.5" customHeight="1">
      <c r="A26">
        <v>10774</v>
      </c>
      <c r="B26" t="s">
        <v>155</v>
      </c>
      <c r="C26" t="s">
        <v>306</v>
      </c>
      <c r="D26">
        <v>0.33700000000000002</v>
      </c>
      <c r="E26" s="156">
        <v>41484</v>
      </c>
      <c r="F26">
        <v>14199</v>
      </c>
      <c r="G26" t="s">
        <v>258</v>
      </c>
    </row>
    <row r="27" spans="1:7" ht="16.5" customHeight="1">
      <c r="A27">
        <v>10774</v>
      </c>
      <c r="B27" t="s">
        <v>155</v>
      </c>
      <c r="C27" t="s">
        <v>306</v>
      </c>
      <c r="D27">
        <v>0.33700000000000002</v>
      </c>
      <c r="E27" s="156">
        <v>41484</v>
      </c>
      <c r="F27">
        <v>14199</v>
      </c>
      <c r="G27" t="s">
        <v>258</v>
      </c>
    </row>
    <row r="28" spans="1:7" ht="16.5" customHeight="1">
      <c r="A28">
        <v>10774</v>
      </c>
      <c r="B28" t="s">
        <v>155</v>
      </c>
      <c r="C28" t="s">
        <v>306</v>
      </c>
      <c r="D28">
        <v>0.33700000000000002</v>
      </c>
      <c r="E28" s="156">
        <v>41484</v>
      </c>
      <c r="F28">
        <v>14199</v>
      </c>
      <c r="G28" t="s">
        <v>258</v>
      </c>
    </row>
    <row r="29" spans="1:7" ht="16.5" customHeight="1">
      <c r="A29">
        <v>10774</v>
      </c>
      <c r="B29" t="s">
        <v>155</v>
      </c>
      <c r="C29" t="s">
        <v>306</v>
      </c>
      <c r="D29">
        <v>0.33700000000000002</v>
      </c>
      <c r="E29" s="156">
        <v>41484</v>
      </c>
      <c r="F29">
        <v>14199</v>
      </c>
      <c r="G29" t="s">
        <v>258</v>
      </c>
    </row>
    <row r="30" spans="1:7" ht="16.5" customHeight="1">
      <c r="A30">
        <v>10774</v>
      </c>
      <c r="B30" t="s">
        <v>155</v>
      </c>
      <c r="C30" t="s">
        <v>306</v>
      </c>
      <c r="D30">
        <v>0.33700000000000002</v>
      </c>
      <c r="E30" s="156">
        <v>41484</v>
      </c>
      <c r="F30">
        <v>14199</v>
      </c>
      <c r="G30" t="s">
        <v>258</v>
      </c>
    </row>
    <row r="31" spans="1:7" ht="16.5" customHeight="1">
      <c r="A31">
        <v>10774</v>
      </c>
      <c r="B31" t="s">
        <v>155</v>
      </c>
      <c r="C31" t="s">
        <v>306</v>
      </c>
      <c r="D31">
        <v>0.33700000000000002</v>
      </c>
      <c r="E31" s="156">
        <v>41484</v>
      </c>
      <c r="F31">
        <v>14199</v>
      </c>
      <c r="G31" t="s">
        <v>258</v>
      </c>
    </row>
    <row r="32" spans="1:7" ht="16.5" customHeight="1">
      <c r="A32">
        <v>10774</v>
      </c>
      <c r="B32" t="s">
        <v>155</v>
      </c>
      <c r="C32" t="s">
        <v>306</v>
      </c>
      <c r="D32">
        <v>0.33700000000000002</v>
      </c>
      <c r="E32" s="156">
        <v>41484</v>
      </c>
      <c r="F32">
        <v>14199</v>
      </c>
      <c r="G32" t="s">
        <v>258</v>
      </c>
    </row>
    <row r="33" spans="1:7" ht="16.5" customHeight="1">
      <c r="A33">
        <v>10774</v>
      </c>
      <c r="B33" t="s">
        <v>155</v>
      </c>
      <c r="C33" t="s">
        <v>306</v>
      </c>
      <c r="D33">
        <v>0.245</v>
      </c>
      <c r="E33" s="156">
        <v>41484</v>
      </c>
      <c r="F33">
        <v>14199</v>
      </c>
      <c r="G33" t="s">
        <v>258</v>
      </c>
    </row>
    <row r="34" spans="1:7" ht="16.5" customHeight="1">
      <c r="A34">
        <v>10774</v>
      </c>
      <c r="B34" t="s">
        <v>155</v>
      </c>
      <c r="C34" t="s">
        <v>306</v>
      </c>
      <c r="D34">
        <v>0.245</v>
      </c>
      <c r="E34" s="156">
        <v>41484</v>
      </c>
      <c r="F34">
        <v>14199</v>
      </c>
      <c r="G34" t="s">
        <v>258</v>
      </c>
    </row>
    <row r="35" spans="1:7" ht="16.5" customHeight="1">
      <c r="A35">
        <v>10774</v>
      </c>
      <c r="B35" t="s">
        <v>155</v>
      </c>
      <c r="C35" t="s">
        <v>306</v>
      </c>
      <c r="D35">
        <v>0.20699999999999999</v>
      </c>
      <c r="E35" s="156">
        <v>41484</v>
      </c>
      <c r="F35">
        <v>14199</v>
      </c>
      <c r="G35" t="s">
        <v>258</v>
      </c>
    </row>
    <row r="36" spans="1:7" ht="16.5" customHeight="1">
      <c r="A36">
        <v>10774</v>
      </c>
      <c r="B36" t="s">
        <v>155</v>
      </c>
      <c r="C36" t="s">
        <v>306</v>
      </c>
      <c r="D36">
        <v>0.39100000000000001</v>
      </c>
      <c r="E36" s="156">
        <v>41484</v>
      </c>
      <c r="F36">
        <v>14199</v>
      </c>
      <c r="G36" t="s">
        <v>258</v>
      </c>
    </row>
    <row r="37" spans="1:7" ht="16.5" customHeight="1">
      <c r="A37">
        <v>10774</v>
      </c>
      <c r="B37" t="s">
        <v>155</v>
      </c>
      <c r="C37" t="s">
        <v>306</v>
      </c>
      <c r="D37">
        <v>0.315</v>
      </c>
      <c r="E37" s="156">
        <v>41484</v>
      </c>
      <c r="F37">
        <v>14199</v>
      </c>
      <c r="G37" t="s">
        <v>258</v>
      </c>
    </row>
    <row r="38" spans="1:7" ht="16.5" customHeight="1">
      <c r="A38">
        <v>10774</v>
      </c>
      <c r="B38" t="s">
        <v>155</v>
      </c>
      <c r="C38" t="s">
        <v>306</v>
      </c>
      <c r="D38">
        <v>0.27400000000000002</v>
      </c>
      <c r="E38" s="156">
        <v>41484</v>
      </c>
      <c r="F38">
        <v>14199</v>
      </c>
      <c r="G38" t="s">
        <v>258</v>
      </c>
    </row>
    <row r="39" spans="1:7" ht="16.5" customHeight="1">
      <c r="A39">
        <v>10774</v>
      </c>
      <c r="B39" t="s">
        <v>155</v>
      </c>
      <c r="C39" t="s">
        <v>306</v>
      </c>
      <c r="D39">
        <v>0.245</v>
      </c>
      <c r="E39" s="156">
        <v>41484</v>
      </c>
      <c r="F39">
        <v>14199</v>
      </c>
      <c r="G39" t="s">
        <v>258</v>
      </c>
    </row>
    <row r="40" spans="1:7" ht="16.5" customHeight="1">
      <c r="A40">
        <v>10774</v>
      </c>
      <c r="B40" t="s">
        <v>155</v>
      </c>
      <c r="C40" t="s">
        <v>306</v>
      </c>
      <c r="D40">
        <v>0.245</v>
      </c>
      <c r="E40" s="156">
        <v>41484</v>
      </c>
      <c r="F40">
        <v>14199</v>
      </c>
      <c r="G40" t="s">
        <v>258</v>
      </c>
    </row>
    <row r="41" spans="1:7" ht="16.5" customHeight="1">
      <c r="A41">
        <v>10774</v>
      </c>
      <c r="B41" t="s">
        <v>155</v>
      </c>
      <c r="C41" t="s">
        <v>306</v>
      </c>
      <c r="D41">
        <v>0.33400000000000002</v>
      </c>
      <c r="E41" s="156">
        <v>41484</v>
      </c>
      <c r="F41">
        <v>14199</v>
      </c>
      <c r="G41" t="s">
        <v>258</v>
      </c>
    </row>
    <row r="42" spans="1:7" ht="16.5" customHeight="1">
      <c r="A42">
        <v>10774</v>
      </c>
      <c r="B42" t="s">
        <v>155</v>
      </c>
      <c r="C42" t="s">
        <v>306</v>
      </c>
      <c r="D42">
        <v>0.33400000000000002</v>
      </c>
      <c r="E42" s="156">
        <v>41484</v>
      </c>
      <c r="F42">
        <v>14199</v>
      </c>
      <c r="G42" t="s">
        <v>258</v>
      </c>
    </row>
    <row r="43" spans="1:7" ht="16.5" customHeight="1">
      <c r="A43">
        <v>10774</v>
      </c>
      <c r="B43" t="s">
        <v>155</v>
      </c>
      <c r="C43" t="s">
        <v>306</v>
      </c>
      <c r="D43">
        <v>0.47199999999999998</v>
      </c>
      <c r="E43" s="156">
        <v>41484</v>
      </c>
      <c r="F43">
        <v>14199</v>
      </c>
      <c r="G43" t="s">
        <v>258</v>
      </c>
    </row>
    <row r="44" spans="1:7" ht="16.5" customHeight="1">
      <c r="A44">
        <v>10774</v>
      </c>
      <c r="B44" t="s">
        <v>155</v>
      </c>
      <c r="C44" t="s">
        <v>306</v>
      </c>
      <c r="D44">
        <v>0.245</v>
      </c>
      <c r="E44" s="156">
        <v>41484</v>
      </c>
      <c r="F44">
        <v>14199</v>
      </c>
      <c r="G44" t="s">
        <v>258</v>
      </c>
    </row>
    <row r="45" spans="1:7" ht="16.5" customHeight="1">
      <c r="A45">
        <v>10774</v>
      </c>
      <c r="B45" t="s">
        <v>155</v>
      </c>
      <c r="C45" t="s">
        <v>306</v>
      </c>
      <c r="D45">
        <v>0.47199999999999998</v>
      </c>
      <c r="E45" s="156">
        <v>41484</v>
      </c>
      <c r="F45">
        <v>14199</v>
      </c>
      <c r="G45" t="s">
        <v>258</v>
      </c>
    </row>
    <row r="46" spans="1:7" ht="16.5" customHeight="1">
      <c r="A46">
        <v>10774</v>
      </c>
      <c r="B46" t="s">
        <v>155</v>
      </c>
      <c r="C46" t="s">
        <v>306</v>
      </c>
      <c r="D46">
        <v>0.47199999999999998</v>
      </c>
      <c r="E46" s="156">
        <v>41484</v>
      </c>
      <c r="F46">
        <v>14199</v>
      </c>
      <c r="G46" t="s">
        <v>258</v>
      </c>
    </row>
    <row r="47" spans="1:7" ht="16.5" customHeight="1">
      <c r="A47">
        <v>10774</v>
      </c>
      <c r="B47" t="s">
        <v>155</v>
      </c>
      <c r="C47" t="s">
        <v>306</v>
      </c>
      <c r="D47">
        <v>0.2452</v>
      </c>
      <c r="E47" s="156">
        <v>41484</v>
      </c>
      <c r="F47">
        <v>14199</v>
      </c>
      <c r="G47" t="s">
        <v>258</v>
      </c>
    </row>
    <row r="48" spans="1:7" ht="16.5" customHeight="1">
      <c r="A48">
        <v>10774</v>
      </c>
      <c r="B48" t="s">
        <v>155</v>
      </c>
      <c r="C48" t="s">
        <v>306</v>
      </c>
      <c r="D48">
        <v>0.3911</v>
      </c>
      <c r="E48" s="156">
        <v>41484</v>
      </c>
      <c r="F48">
        <v>14199</v>
      </c>
      <c r="G48" t="s">
        <v>258</v>
      </c>
    </row>
    <row r="49" spans="1:7" ht="16.5" customHeight="1">
      <c r="A49">
        <v>10774</v>
      </c>
      <c r="B49" t="s">
        <v>155</v>
      </c>
      <c r="C49" t="s">
        <v>306</v>
      </c>
      <c r="D49">
        <v>0.41239999999999999</v>
      </c>
      <c r="E49" s="156">
        <v>41484</v>
      </c>
      <c r="F49">
        <v>14199</v>
      </c>
      <c r="G49" t="s">
        <v>258</v>
      </c>
    </row>
    <row r="50" spans="1:7" ht="16.5" customHeight="1">
      <c r="A50">
        <v>10774</v>
      </c>
      <c r="B50" t="s">
        <v>155</v>
      </c>
      <c r="C50" t="s">
        <v>306</v>
      </c>
      <c r="D50">
        <v>0.2452</v>
      </c>
      <c r="E50" s="156">
        <v>41484</v>
      </c>
      <c r="F50">
        <v>14199</v>
      </c>
      <c r="G50" t="s">
        <v>258</v>
      </c>
    </row>
    <row r="51" spans="1:7" ht="16.5" customHeight="1">
      <c r="A51">
        <v>10774</v>
      </c>
      <c r="B51" t="s">
        <v>155</v>
      </c>
      <c r="C51" t="s">
        <v>306</v>
      </c>
      <c r="D51">
        <v>0.31480000000000002</v>
      </c>
      <c r="E51" s="156">
        <v>41484</v>
      </c>
      <c r="F51">
        <v>14199</v>
      </c>
      <c r="G51" t="s">
        <v>258</v>
      </c>
    </row>
    <row r="52" spans="1:7" ht="16.5" customHeight="1">
      <c r="A52">
        <v>10774</v>
      </c>
      <c r="B52" t="s">
        <v>155</v>
      </c>
      <c r="C52" t="s">
        <v>306</v>
      </c>
      <c r="D52">
        <v>0.41239999999999999</v>
      </c>
      <c r="E52" s="156">
        <v>41484</v>
      </c>
      <c r="F52">
        <v>14199</v>
      </c>
      <c r="G52" t="s">
        <v>258</v>
      </c>
    </row>
    <row r="53" spans="1:7" ht="16.5" customHeight="1">
      <c r="A53">
        <v>10774</v>
      </c>
      <c r="B53" t="s">
        <v>155</v>
      </c>
      <c r="C53" t="s">
        <v>306</v>
      </c>
      <c r="D53">
        <v>0.28870000000000001</v>
      </c>
      <c r="E53" s="156">
        <v>41484</v>
      </c>
      <c r="F53">
        <v>14199</v>
      </c>
      <c r="G53" t="s">
        <v>258</v>
      </c>
    </row>
    <row r="54" spans="1:7" ht="16.5" customHeight="1">
      <c r="A54">
        <v>10774</v>
      </c>
      <c r="B54" t="s">
        <v>155</v>
      </c>
      <c r="C54" t="s">
        <v>306</v>
      </c>
      <c r="D54">
        <v>0.31480000000000002</v>
      </c>
      <c r="E54" s="156">
        <v>41484</v>
      </c>
      <c r="F54">
        <v>14199</v>
      </c>
      <c r="G54" t="s">
        <v>258</v>
      </c>
    </row>
    <row r="55" spans="1:7" ht="16.5" customHeight="1">
      <c r="A55">
        <v>10774</v>
      </c>
      <c r="B55" t="s">
        <v>155</v>
      </c>
      <c r="C55" t="s">
        <v>306</v>
      </c>
      <c r="D55">
        <v>0.2452</v>
      </c>
      <c r="E55" s="156">
        <v>41484</v>
      </c>
      <c r="F55">
        <v>14199</v>
      </c>
      <c r="G55" t="s">
        <v>258</v>
      </c>
    </row>
    <row r="56" spans="1:7" ht="16.5" customHeight="1">
      <c r="A56">
        <v>10774</v>
      </c>
      <c r="B56" t="s">
        <v>155</v>
      </c>
      <c r="C56" t="s">
        <v>306</v>
      </c>
      <c r="D56">
        <v>0.2452</v>
      </c>
      <c r="E56" s="156">
        <v>41484</v>
      </c>
      <c r="F56">
        <v>14199</v>
      </c>
      <c r="G56" t="s">
        <v>258</v>
      </c>
    </row>
    <row r="57" spans="1:7" ht="16.5" customHeight="1">
      <c r="A57">
        <v>10774</v>
      </c>
      <c r="B57" t="s">
        <v>155</v>
      </c>
      <c r="C57" t="s">
        <v>306</v>
      </c>
      <c r="D57">
        <v>0.41239999999999999</v>
      </c>
      <c r="E57" s="156">
        <v>41484</v>
      </c>
      <c r="F57">
        <v>14199</v>
      </c>
      <c r="G57" t="s">
        <v>258</v>
      </c>
    </row>
    <row r="58" spans="1:7" ht="16.5" customHeight="1">
      <c r="A58">
        <v>10774</v>
      </c>
      <c r="B58" t="s">
        <v>155</v>
      </c>
      <c r="C58" t="s">
        <v>306</v>
      </c>
      <c r="D58">
        <v>0.41239999999999999</v>
      </c>
      <c r="E58" s="156">
        <v>41484</v>
      </c>
      <c r="F58">
        <v>14199</v>
      </c>
      <c r="G58" t="s">
        <v>258</v>
      </c>
    </row>
    <row r="59" spans="1:7" ht="16.5" customHeight="1">
      <c r="A59">
        <v>10774</v>
      </c>
      <c r="B59" t="s">
        <v>155</v>
      </c>
      <c r="C59" t="s">
        <v>306</v>
      </c>
      <c r="D59">
        <v>0.2452</v>
      </c>
      <c r="E59" s="156">
        <v>41484</v>
      </c>
      <c r="F59">
        <v>14199</v>
      </c>
      <c r="G59" t="s">
        <v>258</v>
      </c>
    </row>
    <row r="60" spans="1:7" ht="16.5" customHeight="1">
      <c r="A60">
        <v>10774</v>
      </c>
      <c r="B60" t="s">
        <v>155</v>
      </c>
      <c r="C60" t="s">
        <v>307</v>
      </c>
      <c r="D60">
        <v>0.21709999999999999</v>
      </c>
      <c r="E60" s="156">
        <v>41499</v>
      </c>
      <c r="F60">
        <v>11806</v>
      </c>
      <c r="G60" t="s">
        <v>290</v>
      </c>
    </row>
    <row r="61" spans="1:7" ht="16.5" customHeight="1">
      <c r="A61">
        <v>10774</v>
      </c>
      <c r="B61" t="s">
        <v>155</v>
      </c>
      <c r="C61" t="s">
        <v>308</v>
      </c>
      <c r="D61">
        <v>0.40129999999999999</v>
      </c>
      <c r="E61" s="156">
        <v>41525</v>
      </c>
      <c r="F61">
        <v>12256</v>
      </c>
      <c r="G61" t="s">
        <v>235</v>
      </c>
    </row>
    <row r="62" spans="1:7" ht="16.5" customHeight="1">
      <c r="A62">
        <v>10774</v>
      </c>
      <c r="B62" t="s">
        <v>155</v>
      </c>
      <c r="C62" t="s">
        <v>309</v>
      </c>
      <c r="D62">
        <v>0.40960000000000002</v>
      </c>
      <c r="E62" s="156">
        <v>41537</v>
      </c>
      <c r="F62">
        <v>12256</v>
      </c>
      <c r="G62" t="s">
        <v>235</v>
      </c>
    </row>
    <row r="63" spans="1:7" ht="16.5" customHeight="1">
      <c r="A63">
        <v>10774</v>
      </c>
      <c r="B63" t="s">
        <v>155</v>
      </c>
      <c r="C63" t="s">
        <v>309</v>
      </c>
      <c r="D63">
        <v>0.27529999999999999</v>
      </c>
      <c r="E63" s="156">
        <v>41537</v>
      </c>
      <c r="F63">
        <v>12256</v>
      </c>
      <c r="G63" t="s">
        <v>235</v>
      </c>
    </row>
    <row r="64" spans="1:7" ht="16.5" customHeight="1">
      <c r="A64">
        <v>10774</v>
      </c>
      <c r="B64" t="s">
        <v>155</v>
      </c>
      <c r="C64" t="s">
        <v>310</v>
      </c>
      <c r="D64">
        <v>0.2797</v>
      </c>
      <c r="E64" s="156">
        <v>41546</v>
      </c>
      <c r="F64">
        <v>13778</v>
      </c>
      <c r="G64" t="s">
        <v>228</v>
      </c>
    </row>
    <row r="65" spans="1:7" ht="16.5" customHeight="1">
      <c r="A65">
        <v>10774</v>
      </c>
      <c r="B65" t="s">
        <v>155</v>
      </c>
      <c r="C65" t="s">
        <v>310</v>
      </c>
      <c r="D65">
        <v>0.2797</v>
      </c>
      <c r="E65" s="156">
        <v>41546</v>
      </c>
      <c r="F65">
        <v>13778</v>
      </c>
      <c r="G65" t="s">
        <v>228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H27" sqref="H27"/>
    </sheetView>
  </sheetViews>
  <sheetFormatPr defaultColWidth="17.85546875" defaultRowHeight="16.5" customHeight="1"/>
  <cols>
    <col min="1" max="1" width="9.85546875" bestFit="1" customWidth="1"/>
    <col min="2" max="2" width="11.85546875" bestFit="1" customWidth="1"/>
    <col min="3" max="3" width="30.7109375" bestFit="1" customWidth="1"/>
    <col min="4" max="4" width="7.85546875" bestFit="1" customWidth="1"/>
    <col min="5" max="5" width="10.7109375" bestFit="1" customWidth="1"/>
    <col min="6" max="6" width="15.5703125" bestFit="1" customWidth="1"/>
    <col min="7" max="7" width="35.28515625" bestFit="1" customWidth="1"/>
  </cols>
  <sheetData>
    <row r="1" spans="1:7" ht="12.75">
      <c r="A1" t="s">
        <v>148</v>
      </c>
      <c r="B1" t="s">
        <v>217</v>
      </c>
      <c r="C1" t="s">
        <v>218</v>
      </c>
      <c r="D1" t="s">
        <v>219</v>
      </c>
      <c r="E1" t="s">
        <v>287</v>
      </c>
      <c r="F1" t="s">
        <v>220</v>
      </c>
      <c r="G1" t="s">
        <v>221</v>
      </c>
    </row>
    <row r="2" spans="1:7" ht="12.75">
      <c r="A2">
        <v>10770</v>
      </c>
      <c r="B2" t="s">
        <v>155</v>
      </c>
      <c r="C2" t="s">
        <v>311</v>
      </c>
      <c r="D2">
        <v>0</v>
      </c>
      <c r="E2" s="156">
        <v>41316</v>
      </c>
      <c r="F2">
        <v>12256</v>
      </c>
      <c r="G2" t="s">
        <v>235</v>
      </c>
    </row>
    <row r="3" spans="1:7" ht="12.75">
      <c r="A3">
        <v>10770</v>
      </c>
      <c r="B3" t="s">
        <v>155</v>
      </c>
      <c r="C3" t="s">
        <v>312</v>
      </c>
      <c r="D3">
        <v>0.499</v>
      </c>
      <c r="E3" s="156">
        <v>41437</v>
      </c>
      <c r="F3">
        <v>13778</v>
      </c>
      <c r="G3" t="s">
        <v>228</v>
      </c>
    </row>
    <row r="4" spans="1:7" ht="12.75">
      <c r="A4">
        <v>10770</v>
      </c>
      <c r="B4" t="s">
        <v>155</v>
      </c>
      <c r="C4" t="s">
        <v>312</v>
      </c>
      <c r="D4">
        <v>0.39600000000000002</v>
      </c>
      <c r="E4" s="156">
        <v>41437</v>
      </c>
      <c r="F4">
        <v>13778</v>
      </c>
      <c r="G4" t="s">
        <v>228</v>
      </c>
    </row>
    <row r="5" spans="1:7" ht="12.75">
      <c r="A5">
        <v>10770</v>
      </c>
      <c r="B5" t="s">
        <v>155</v>
      </c>
      <c r="C5" t="s">
        <v>312</v>
      </c>
      <c r="D5">
        <v>0.499</v>
      </c>
      <c r="E5" s="156">
        <v>41437</v>
      </c>
      <c r="F5">
        <v>13778</v>
      </c>
      <c r="G5" t="s">
        <v>228</v>
      </c>
    </row>
    <row r="6" spans="1:7" ht="12.75">
      <c r="A6">
        <v>10770</v>
      </c>
      <c r="B6" t="s">
        <v>155</v>
      </c>
      <c r="C6" t="s">
        <v>312</v>
      </c>
      <c r="D6">
        <v>0.2238</v>
      </c>
      <c r="E6" s="156">
        <v>41437</v>
      </c>
      <c r="F6">
        <v>13778</v>
      </c>
      <c r="G6" t="s">
        <v>228</v>
      </c>
    </row>
    <row r="7" spans="1:7" ht="12.75">
      <c r="A7">
        <v>10770</v>
      </c>
      <c r="B7" t="s">
        <v>155</v>
      </c>
      <c r="C7" t="s">
        <v>312</v>
      </c>
      <c r="D7">
        <v>0.246</v>
      </c>
      <c r="E7" s="156">
        <v>41437</v>
      </c>
      <c r="F7">
        <v>13778</v>
      </c>
      <c r="G7" t="s">
        <v>228</v>
      </c>
    </row>
    <row r="8" spans="1:7" ht="12.75">
      <c r="A8">
        <v>10770</v>
      </c>
      <c r="B8" t="s">
        <v>155</v>
      </c>
      <c r="C8" t="s">
        <v>312</v>
      </c>
      <c r="D8">
        <v>0.40100000000000002</v>
      </c>
      <c r="E8" s="156">
        <v>41437</v>
      </c>
      <c r="F8">
        <v>13778</v>
      </c>
      <c r="G8" t="s">
        <v>228</v>
      </c>
    </row>
    <row r="9" spans="1:7" ht="12.75">
      <c r="A9">
        <v>10770</v>
      </c>
      <c r="B9" t="s">
        <v>155</v>
      </c>
      <c r="C9" t="s">
        <v>313</v>
      </c>
      <c r="D9">
        <v>0.26319999999999999</v>
      </c>
      <c r="E9" s="156">
        <v>41437</v>
      </c>
      <c r="F9">
        <v>13778</v>
      </c>
      <c r="G9" t="s">
        <v>228</v>
      </c>
    </row>
    <row r="10" spans="1:7" ht="12.75">
      <c r="A10">
        <v>10770</v>
      </c>
      <c r="B10" t="s">
        <v>155</v>
      </c>
      <c r="C10" t="s">
        <v>314</v>
      </c>
      <c r="D10">
        <v>0.499</v>
      </c>
      <c r="E10" s="156">
        <v>41457</v>
      </c>
      <c r="F10">
        <v>13778</v>
      </c>
      <c r="G10" t="s">
        <v>228</v>
      </c>
    </row>
    <row r="11" spans="1:7" ht="12.75">
      <c r="A11">
        <v>10770</v>
      </c>
      <c r="B11" t="s">
        <v>155</v>
      </c>
      <c r="C11" t="s">
        <v>314</v>
      </c>
      <c r="D11">
        <v>0.39600000000000002</v>
      </c>
      <c r="E11" s="156">
        <v>41457</v>
      </c>
      <c r="F11">
        <v>13778</v>
      </c>
      <c r="G11" t="s">
        <v>228</v>
      </c>
    </row>
    <row r="12" spans="1:7" ht="12.75">
      <c r="A12">
        <v>10770</v>
      </c>
      <c r="B12" t="s">
        <v>155</v>
      </c>
      <c r="C12" t="s">
        <v>314</v>
      </c>
      <c r="D12">
        <v>0.499</v>
      </c>
      <c r="E12" s="156">
        <v>41457</v>
      </c>
      <c r="F12">
        <v>13778</v>
      </c>
      <c r="G12" t="s">
        <v>228</v>
      </c>
    </row>
    <row r="13" spans="1:7" ht="12.75">
      <c r="A13">
        <v>10770</v>
      </c>
      <c r="B13" t="s">
        <v>155</v>
      </c>
      <c r="C13" t="s">
        <v>314</v>
      </c>
      <c r="D13">
        <v>0.2238</v>
      </c>
      <c r="E13" s="156">
        <v>41457</v>
      </c>
      <c r="F13">
        <v>13778</v>
      </c>
      <c r="G13" t="s">
        <v>228</v>
      </c>
    </row>
    <row r="14" spans="1:7" ht="12.75">
      <c r="A14">
        <v>10770</v>
      </c>
      <c r="B14" t="s">
        <v>155</v>
      </c>
      <c r="C14" t="s">
        <v>314</v>
      </c>
      <c r="D14">
        <v>0.246</v>
      </c>
      <c r="E14" s="156">
        <v>41457</v>
      </c>
      <c r="F14">
        <v>13778</v>
      </c>
      <c r="G14" t="s">
        <v>228</v>
      </c>
    </row>
    <row r="15" spans="1:7" ht="12.75">
      <c r="A15">
        <v>10770</v>
      </c>
      <c r="B15" t="s">
        <v>155</v>
      </c>
      <c r="C15" t="s">
        <v>314</v>
      </c>
      <c r="D15">
        <v>0.40100000000000002</v>
      </c>
      <c r="E15" s="156">
        <v>41457</v>
      </c>
      <c r="F15">
        <v>13778</v>
      </c>
      <c r="G15" t="s">
        <v>228</v>
      </c>
    </row>
    <row r="16" spans="1:7" ht="12.75">
      <c r="A16">
        <v>10770</v>
      </c>
      <c r="B16" t="s">
        <v>155</v>
      </c>
      <c r="C16" t="s">
        <v>315</v>
      </c>
      <c r="D16">
        <v>0.48799999999999999</v>
      </c>
      <c r="E16" s="156">
        <v>41460</v>
      </c>
      <c r="F16">
        <v>13778</v>
      </c>
      <c r="G16" t="s">
        <v>228</v>
      </c>
    </row>
    <row r="17" spans="1:7" ht="12.75">
      <c r="A17">
        <v>10770</v>
      </c>
      <c r="B17" t="s">
        <v>155</v>
      </c>
      <c r="C17" t="s">
        <v>316</v>
      </c>
      <c r="D17">
        <v>0.41199999999999998</v>
      </c>
      <c r="E17" s="156">
        <v>41464</v>
      </c>
      <c r="F17">
        <v>12256</v>
      </c>
      <c r="G17" t="s">
        <v>235</v>
      </c>
    </row>
    <row r="18" spans="1:7" ht="12.75">
      <c r="A18">
        <v>10770</v>
      </c>
      <c r="B18" t="s">
        <v>155</v>
      </c>
      <c r="C18" t="s">
        <v>316</v>
      </c>
      <c r="D18">
        <v>0.40129999999999999</v>
      </c>
      <c r="E18" s="156">
        <v>41464</v>
      </c>
      <c r="F18">
        <v>12256</v>
      </c>
      <c r="G18" t="s">
        <v>235</v>
      </c>
    </row>
    <row r="19" spans="1:7" ht="12.75">
      <c r="A19">
        <v>10770</v>
      </c>
      <c r="B19" t="s">
        <v>155</v>
      </c>
      <c r="C19" t="s">
        <v>317</v>
      </c>
      <c r="D19">
        <v>0.35680000000000001</v>
      </c>
      <c r="E19" s="156">
        <v>41544</v>
      </c>
      <c r="F19">
        <v>12256</v>
      </c>
      <c r="G19" t="s">
        <v>235</v>
      </c>
    </row>
    <row r="20" spans="1:7" ht="12.75">
      <c r="A20">
        <v>10770</v>
      </c>
      <c r="B20" t="s">
        <v>155</v>
      </c>
      <c r="C20" t="s">
        <v>318</v>
      </c>
      <c r="D20">
        <v>0</v>
      </c>
      <c r="E20" s="156">
        <v>41546</v>
      </c>
      <c r="F20">
        <v>13778</v>
      </c>
      <c r="G20" t="s">
        <v>228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"/>
  <sheetViews>
    <sheetView topLeftCell="E1" zoomScale="90" zoomScaleNormal="90" workbookViewId="0">
      <selection activeCell="AD6" sqref="AD6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9.140625" customWidth="1"/>
    <col min="17" max="17" width="15.7109375" customWidth="1"/>
    <col min="18" max="18" width="12.85546875" customWidth="1"/>
    <col min="19" max="19" width="16.7109375" customWidth="1"/>
    <col min="20" max="20" width="11.140625" customWidth="1"/>
    <col min="21" max="21" width="12.5703125" style="21" bestFit="1" customWidth="1"/>
    <col min="22" max="22" width="14.28515625" hidden="1" customWidth="1"/>
    <col min="23" max="23" width="9.140625" style="21"/>
    <col min="24" max="28" width="0" hidden="1" customWidth="1"/>
  </cols>
  <sheetData>
    <row r="1" spans="1:31" ht="22.5">
      <c r="A1" s="301" t="s">
        <v>340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1" ht="13.5" thickBot="1">
      <c r="AC3">
        <v>30</v>
      </c>
    </row>
    <row r="4" spans="1:31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89" t="s">
        <v>329</v>
      </c>
      <c r="V4" s="56" t="s">
        <v>141</v>
      </c>
      <c r="W4" s="18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91</v>
      </c>
      <c r="AD4" s="57" t="s">
        <v>113</v>
      </c>
      <c r="AE4" s="183" t="s">
        <v>334</v>
      </c>
    </row>
    <row r="5" spans="1:31" ht="38.25" thickBot="1">
      <c r="A5" s="50">
        <v>1</v>
      </c>
      <c r="B5" s="50">
        <v>10660</v>
      </c>
      <c r="C5" s="2" t="s">
        <v>118</v>
      </c>
      <c r="D5" s="51" t="s">
        <v>116</v>
      </c>
      <c r="E5" s="51">
        <v>522</v>
      </c>
      <c r="F5" s="51">
        <v>526</v>
      </c>
      <c r="G5" s="51">
        <v>2352</v>
      </c>
      <c r="H5" s="51">
        <v>2208</v>
      </c>
      <c r="I5" s="51">
        <v>90</v>
      </c>
      <c r="J5" s="51">
        <v>3.8022999999999998</v>
      </c>
      <c r="K5" s="51">
        <v>0</v>
      </c>
      <c r="L5" s="51">
        <v>0</v>
      </c>
      <c r="M5" s="51">
        <v>0</v>
      </c>
      <c r="N5" s="51">
        <v>0</v>
      </c>
      <c r="O5" s="51">
        <v>0</v>
      </c>
      <c r="P5" s="51"/>
      <c r="Q5" s="51">
        <v>8797</v>
      </c>
      <c r="R5" s="51">
        <v>3.7164999999999999</v>
      </c>
      <c r="S5" s="51">
        <v>2208</v>
      </c>
      <c r="T5" s="51"/>
      <c r="U5" s="188"/>
      <c r="V5" s="51"/>
      <c r="W5" s="188"/>
      <c r="X5" s="51"/>
      <c r="Y5" s="51">
        <v>0</v>
      </c>
      <c r="Z5" s="51">
        <v>0</v>
      </c>
      <c r="AA5" s="51">
        <v>0</v>
      </c>
      <c r="AB5" s="51">
        <v>0</v>
      </c>
      <c r="AC5" s="52">
        <f>+(Q5*100)/(F5*$AC$3)</f>
        <v>55.747782002534855</v>
      </c>
      <c r="AD5" s="52">
        <f>+H5/F5</f>
        <v>4.1977186311787076</v>
      </c>
      <c r="AE5" s="184" t="s">
        <v>335</v>
      </c>
    </row>
    <row r="6" spans="1:31" ht="38.25" thickBot="1">
      <c r="A6" s="50">
        <v>2</v>
      </c>
      <c r="B6" s="50">
        <v>10688</v>
      </c>
      <c r="C6" s="2" t="s">
        <v>119</v>
      </c>
      <c r="D6" s="51" t="s">
        <v>105</v>
      </c>
      <c r="E6" s="51">
        <v>180</v>
      </c>
      <c r="F6" s="51">
        <v>202</v>
      </c>
      <c r="G6" s="51">
        <v>409</v>
      </c>
      <c r="H6" s="51">
        <v>405</v>
      </c>
      <c r="I6" s="51">
        <v>22</v>
      </c>
      <c r="J6" s="51">
        <v>5.3789999999999996</v>
      </c>
      <c r="K6" s="51">
        <v>267</v>
      </c>
      <c r="L6" s="51">
        <v>57</v>
      </c>
      <c r="M6" s="51">
        <v>47</v>
      </c>
      <c r="N6" s="51">
        <v>11</v>
      </c>
      <c r="O6" s="51">
        <v>25</v>
      </c>
      <c r="P6" s="51">
        <v>1882</v>
      </c>
      <c r="Q6" s="51">
        <v>1812</v>
      </c>
      <c r="R6" s="51">
        <v>4.4302999999999999</v>
      </c>
      <c r="S6" s="51">
        <v>405</v>
      </c>
      <c r="T6" s="51">
        <v>11.0489</v>
      </c>
      <c r="U6" s="188">
        <v>2.7014425000000002E-2</v>
      </c>
      <c r="V6" s="51">
        <v>281.65750000000003</v>
      </c>
      <c r="W6" s="188">
        <v>0.69203316999999998</v>
      </c>
      <c r="X6" s="51">
        <v>0.97560000000000002</v>
      </c>
      <c r="Y6" s="51">
        <v>229</v>
      </c>
      <c r="Z6" s="51">
        <v>0.55989999999999995</v>
      </c>
      <c r="AA6" s="51">
        <v>180</v>
      </c>
      <c r="AB6" s="51">
        <v>0.44009999999999999</v>
      </c>
      <c r="AC6" s="52">
        <f>+(Q6*100)/(F6*$AC$3)</f>
        <v>29.900990099009903</v>
      </c>
      <c r="AD6" s="52">
        <f>+H6/F6</f>
        <v>2.004950495049505</v>
      </c>
      <c r="AE6" s="185" t="s">
        <v>336</v>
      </c>
    </row>
    <row r="7" spans="1:31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51">
        <v>236</v>
      </c>
      <c r="H7" s="51">
        <v>222</v>
      </c>
      <c r="I7" s="51">
        <v>1</v>
      </c>
      <c r="J7" s="51">
        <v>0.42370000000000002</v>
      </c>
      <c r="K7" s="51">
        <v>143</v>
      </c>
      <c r="L7" s="51">
        <v>63</v>
      </c>
      <c r="M7" s="51">
        <v>23</v>
      </c>
      <c r="N7" s="51">
        <v>4</v>
      </c>
      <c r="O7" s="51">
        <v>3</v>
      </c>
      <c r="P7" s="51">
        <v>746</v>
      </c>
      <c r="Q7" s="51">
        <v>728</v>
      </c>
      <c r="R7" s="51">
        <v>3.0847000000000002</v>
      </c>
      <c r="S7" s="51">
        <v>222</v>
      </c>
      <c r="T7" s="51">
        <v>139.7191</v>
      </c>
      <c r="U7" s="188">
        <v>0.59203008499999998</v>
      </c>
      <c r="V7" s="51">
        <v>138.6815</v>
      </c>
      <c r="W7" s="188">
        <v>0.58763347499999996</v>
      </c>
      <c r="X7" s="51">
        <v>0.4703</v>
      </c>
      <c r="Y7" s="51">
        <v>26</v>
      </c>
      <c r="Z7" s="51">
        <v>0.11020000000000001</v>
      </c>
      <c r="AA7" s="51">
        <v>210</v>
      </c>
      <c r="AB7" s="51">
        <v>0.88980000000000004</v>
      </c>
      <c r="AC7" s="178">
        <f t="shared" ref="AC7:AC20" si="0">+(Q7*100)/(F7*$AC$3)</f>
        <v>80.888888888888886</v>
      </c>
      <c r="AD7" s="178">
        <f t="shared" ref="AD7:AD20" si="1">+H7/F7</f>
        <v>7.4</v>
      </c>
      <c r="AE7" s="185" t="s">
        <v>337</v>
      </c>
    </row>
    <row r="8" spans="1:31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51">
        <v>210</v>
      </c>
      <c r="H8" s="51">
        <v>210</v>
      </c>
      <c r="I8" s="51">
        <v>1</v>
      </c>
      <c r="J8" s="51">
        <v>0.47620000000000001</v>
      </c>
      <c r="K8" s="51">
        <v>210</v>
      </c>
      <c r="L8" s="51">
        <v>0</v>
      </c>
      <c r="M8" s="51">
        <v>0</v>
      </c>
      <c r="N8" s="51">
        <v>0</v>
      </c>
      <c r="O8" s="51">
        <v>0</v>
      </c>
      <c r="P8" s="51">
        <v>678</v>
      </c>
      <c r="Q8" s="51">
        <v>645</v>
      </c>
      <c r="R8" s="51">
        <v>3.0861000000000001</v>
      </c>
      <c r="S8" s="51">
        <v>209</v>
      </c>
      <c r="T8" s="51">
        <v>0</v>
      </c>
      <c r="U8" s="188">
        <v>0</v>
      </c>
      <c r="V8" s="51">
        <v>0</v>
      </c>
      <c r="W8" s="188">
        <v>0</v>
      </c>
      <c r="X8" s="51">
        <v>1</v>
      </c>
      <c r="Y8" s="51">
        <v>0</v>
      </c>
      <c r="Z8" s="51">
        <v>0</v>
      </c>
      <c r="AA8" s="51">
        <v>210</v>
      </c>
      <c r="AB8" s="51">
        <v>1</v>
      </c>
      <c r="AC8" s="178">
        <f t="shared" si="0"/>
        <v>59.722222222222221</v>
      </c>
      <c r="AD8" s="178">
        <f t="shared" si="1"/>
        <v>5.833333333333333</v>
      </c>
      <c r="AE8" s="186" t="s">
        <v>337</v>
      </c>
    </row>
    <row r="9" spans="1:31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51">
        <v>189</v>
      </c>
      <c r="H9" s="51">
        <v>185</v>
      </c>
      <c r="I9" s="51">
        <v>0</v>
      </c>
      <c r="J9" s="51">
        <v>0</v>
      </c>
      <c r="K9" s="51">
        <v>108</v>
      </c>
      <c r="L9" s="51">
        <v>63</v>
      </c>
      <c r="M9" s="51">
        <v>15</v>
      </c>
      <c r="N9" s="51">
        <v>2</v>
      </c>
      <c r="O9" s="51">
        <v>1</v>
      </c>
      <c r="P9" s="51">
        <v>682</v>
      </c>
      <c r="Q9" s="51">
        <v>673</v>
      </c>
      <c r="R9" s="51">
        <v>3.5608</v>
      </c>
      <c r="S9" s="51">
        <v>185</v>
      </c>
      <c r="T9" s="51">
        <v>99.996799999999993</v>
      </c>
      <c r="U9" s="188">
        <v>0.52908359800000004</v>
      </c>
      <c r="V9" s="51">
        <v>99.921199999999999</v>
      </c>
      <c r="W9" s="188">
        <v>0.52868359799999998</v>
      </c>
      <c r="X9" s="51">
        <v>0.47620000000000001</v>
      </c>
      <c r="Y9" s="51">
        <v>5</v>
      </c>
      <c r="Z9" s="51">
        <v>2.6499999999999999E-2</v>
      </c>
      <c r="AA9" s="51">
        <v>184</v>
      </c>
      <c r="AB9" s="51">
        <v>0.97350000000000003</v>
      </c>
      <c r="AC9" s="178">
        <f t="shared" si="0"/>
        <v>62.314814814814817</v>
      </c>
      <c r="AD9" s="178">
        <f t="shared" si="1"/>
        <v>5.1388888888888893</v>
      </c>
      <c r="AE9" s="186" t="s">
        <v>337</v>
      </c>
    </row>
    <row r="10" spans="1:31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51">
        <v>116</v>
      </c>
      <c r="H10" s="51">
        <v>116</v>
      </c>
      <c r="I10" s="51">
        <v>0</v>
      </c>
      <c r="J10" s="51">
        <v>0</v>
      </c>
      <c r="K10" s="51">
        <v>49</v>
      </c>
      <c r="L10" s="51">
        <v>48</v>
      </c>
      <c r="M10" s="51">
        <v>14</v>
      </c>
      <c r="N10" s="51">
        <v>3</v>
      </c>
      <c r="O10" s="51">
        <v>2</v>
      </c>
      <c r="P10" s="51">
        <v>402</v>
      </c>
      <c r="Q10" s="51">
        <v>402</v>
      </c>
      <c r="R10" s="51">
        <v>3.4655</v>
      </c>
      <c r="S10" s="51">
        <v>116</v>
      </c>
      <c r="T10" s="51">
        <v>16.891999999999999</v>
      </c>
      <c r="U10" s="188">
        <v>0.14562069</v>
      </c>
      <c r="V10" s="51">
        <v>78.339299999999994</v>
      </c>
      <c r="W10" s="188">
        <v>0.67533879299999999</v>
      </c>
      <c r="X10" s="51">
        <v>0.87070000000000003</v>
      </c>
      <c r="Y10" s="51">
        <v>6</v>
      </c>
      <c r="Z10" s="51">
        <v>5.1700000000000003E-2</v>
      </c>
      <c r="AA10" s="51">
        <v>110</v>
      </c>
      <c r="AB10" s="51">
        <v>0.94830000000000003</v>
      </c>
      <c r="AC10" s="178">
        <f t="shared" si="0"/>
        <v>47.857142857142854</v>
      </c>
      <c r="AD10" s="178">
        <f t="shared" si="1"/>
        <v>4.1428571428571432</v>
      </c>
      <c r="AE10" s="186" t="s">
        <v>337</v>
      </c>
    </row>
    <row r="11" spans="1:31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51">
        <v>405</v>
      </c>
      <c r="H11" s="51">
        <v>369</v>
      </c>
      <c r="I11" s="51">
        <v>3</v>
      </c>
      <c r="J11" s="51">
        <v>0.74070000000000003</v>
      </c>
      <c r="K11" s="51">
        <v>231</v>
      </c>
      <c r="L11" s="51">
        <v>112</v>
      </c>
      <c r="M11" s="51">
        <v>45</v>
      </c>
      <c r="N11" s="51">
        <v>5</v>
      </c>
      <c r="O11" s="51">
        <v>12</v>
      </c>
      <c r="P11" s="51">
        <v>1483</v>
      </c>
      <c r="Q11" s="51">
        <v>1440</v>
      </c>
      <c r="R11" s="51">
        <v>3.5556000000000001</v>
      </c>
      <c r="S11" s="51">
        <v>369</v>
      </c>
      <c r="T11" s="51">
        <v>276.78379999999999</v>
      </c>
      <c r="U11" s="188">
        <v>0.68341679</v>
      </c>
      <c r="V11" s="51">
        <v>275.40109999999999</v>
      </c>
      <c r="W11" s="188">
        <v>0.68000271599999995</v>
      </c>
      <c r="X11" s="51">
        <v>0.316</v>
      </c>
      <c r="Y11" s="51">
        <v>268</v>
      </c>
      <c r="Z11" s="51">
        <v>0.66169999999999995</v>
      </c>
      <c r="AA11" s="51">
        <v>137</v>
      </c>
      <c r="AB11" s="51">
        <v>0.33829999999999999</v>
      </c>
      <c r="AC11" s="178">
        <f t="shared" si="0"/>
        <v>120</v>
      </c>
      <c r="AD11" s="178">
        <f t="shared" si="1"/>
        <v>9.2249999999999996</v>
      </c>
      <c r="AE11" s="185" t="s">
        <v>338</v>
      </c>
    </row>
    <row r="12" spans="1:31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51">
        <v>184</v>
      </c>
      <c r="H12" s="51">
        <v>182</v>
      </c>
      <c r="I12" s="51">
        <v>3</v>
      </c>
      <c r="J12" s="51">
        <v>1.6304000000000001</v>
      </c>
      <c r="K12" s="51">
        <v>158</v>
      </c>
      <c r="L12" s="51">
        <v>24</v>
      </c>
      <c r="M12" s="51">
        <v>1</v>
      </c>
      <c r="N12" s="51">
        <v>1</v>
      </c>
      <c r="O12" s="51">
        <v>0</v>
      </c>
      <c r="P12" s="51">
        <v>630</v>
      </c>
      <c r="Q12" s="51">
        <v>616</v>
      </c>
      <c r="R12" s="51">
        <v>3.3477999999999999</v>
      </c>
      <c r="S12" s="51">
        <v>182</v>
      </c>
      <c r="T12" s="51">
        <v>33.023600000000002</v>
      </c>
      <c r="U12" s="188">
        <v>0.17947608700000001</v>
      </c>
      <c r="V12" s="51">
        <v>32.9206</v>
      </c>
      <c r="W12" s="188">
        <v>0.178916304</v>
      </c>
      <c r="X12" s="51">
        <v>0.81520000000000004</v>
      </c>
      <c r="Y12" s="51">
        <v>17</v>
      </c>
      <c r="Z12" s="51">
        <v>9.2399999999999996E-2</v>
      </c>
      <c r="AA12" s="51">
        <v>167</v>
      </c>
      <c r="AB12" s="51">
        <v>0.90759999999999996</v>
      </c>
      <c r="AC12" s="178">
        <f t="shared" si="0"/>
        <v>57.037037037037038</v>
      </c>
      <c r="AD12" s="178">
        <f t="shared" si="1"/>
        <v>5.0555555555555554</v>
      </c>
      <c r="AE12" s="186" t="s">
        <v>337</v>
      </c>
    </row>
    <row r="13" spans="1:31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51">
        <v>187</v>
      </c>
      <c r="H13" s="51">
        <v>187</v>
      </c>
      <c r="I13" s="51">
        <v>3</v>
      </c>
      <c r="J13" s="51">
        <v>1.6043000000000001</v>
      </c>
      <c r="K13" s="51">
        <v>110</v>
      </c>
      <c r="L13" s="51">
        <v>52</v>
      </c>
      <c r="M13" s="51">
        <v>19</v>
      </c>
      <c r="N13" s="51">
        <v>3</v>
      </c>
      <c r="O13" s="51">
        <v>3</v>
      </c>
      <c r="P13" s="51">
        <v>540</v>
      </c>
      <c r="Q13" s="51">
        <v>531</v>
      </c>
      <c r="R13" s="51">
        <v>2.8395999999999999</v>
      </c>
      <c r="S13" s="51">
        <v>187</v>
      </c>
      <c r="T13" s="51">
        <v>117.5705</v>
      </c>
      <c r="U13" s="188">
        <v>0.62871925100000003</v>
      </c>
      <c r="V13" s="51">
        <v>116.60639999999999</v>
      </c>
      <c r="W13" s="188">
        <v>0.62356363599999998</v>
      </c>
      <c r="X13" s="51">
        <v>0.58819999999999995</v>
      </c>
      <c r="Y13" s="51">
        <v>26</v>
      </c>
      <c r="Z13" s="51">
        <v>0.13900000000000001</v>
      </c>
      <c r="AA13" s="51">
        <v>161</v>
      </c>
      <c r="AB13" s="51">
        <v>0.86099999999999999</v>
      </c>
      <c r="AC13" s="178">
        <f t="shared" si="0"/>
        <v>59</v>
      </c>
      <c r="AD13" s="178">
        <f t="shared" si="1"/>
        <v>6.2333333333333334</v>
      </c>
      <c r="AE13" s="186" t="s">
        <v>337</v>
      </c>
    </row>
    <row r="14" spans="1:31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51">
        <v>263</v>
      </c>
      <c r="H14" s="51">
        <v>257</v>
      </c>
      <c r="I14" s="51">
        <v>0</v>
      </c>
      <c r="J14" s="51">
        <v>0</v>
      </c>
      <c r="K14" s="51">
        <v>245</v>
      </c>
      <c r="L14" s="51">
        <v>12</v>
      </c>
      <c r="M14" s="51">
        <v>5</v>
      </c>
      <c r="N14" s="51">
        <v>1</v>
      </c>
      <c r="O14" s="51">
        <v>0</v>
      </c>
      <c r="P14" s="51">
        <v>827</v>
      </c>
      <c r="Q14" s="51">
        <v>811</v>
      </c>
      <c r="R14" s="51">
        <v>3.0836999999999999</v>
      </c>
      <c r="S14" s="51">
        <v>257</v>
      </c>
      <c r="T14" s="51">
        <v>21.270900000000001</v>
      </c>
      <c r="U14" s="188">
        <v>8.0877947000000006E-2</v>
      </c>
      <c r="V14" s="51">
        <v>21.155100000000001</v>
      </c>
      <c r="W14" s="188">
        <v>8.0437643000000003E-2</v>
      </c>
      <c r="X14" s="51">
        <v>0.93159999999999998</v>
      </c>
      <c r="Y14" s="51">
        <v>25</v>
      </c>
      <c r="Z14" s="51">
        <v>9.5100000000000004E-2</v>
      </c>
      <c r="AA14" s="51">
        <v>238</v>
      </c>
      <c r="AB14" s="51">
        <v>0.90490000000000004</v>
      </c>
      <c r="AC14" s="178">
        <f t="shared" si="0"/>
        <v>58.768115942028984</v>
      </c>
      <c r="AD14" s="178">
        <f t="shared" si="1"/>
        <v>5.5869565217391308</v>
      </c>
      <c r="AE14" s="186" t="s">
        <v>337</v>
      </c>
    </row>
    <row r="15" spans="1:31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51">
        <v>170</v>
      </c>
      <c r="H15" s="51">
        <v>166</v>
      </c>
      <c r="I15" s="51">
        <v>1</v>
      </c>
      <c r="J15" s="51">
        <v>0.58819999999999995</v>
      </c>
      <c r="K15" s="51">
        <v>115</v>
      </c>
      <c r="L15" s="51">
        <v>40</v>
      </c>
      <c r="M15" s="51">
        <v>12</v>
      </c>
      <c r="N15" s="51">
        <v>1</v>
      </c>
      <c r="O15" s="51">
        <v>2</v>
      </c>
      <c r="P15" s="51">
        <v>561</v>
      </c>
      <c r="Q15" s="51">
        <v>546</v>
      </c>
      <c r="R15" s="51">
        <v>3.2118000000000002</v>
      </c>
      <c r="S15" s="51">
        <v>166</v>
      </c>
      <c r="T15" s="51">
        <v>57.963900000000002</v>
      </c>
      <c r="U15" s="188">
        <v>0.34096411799999998</v>
      </c>
      <c r="V15" s="51">
        <v>69.421199999999999</v>
      </c>
      <c r="W15" s="188">
        <v>0.40836</v>
      </c>
      <c r="X15" s="51">
        <v>0.67059999999999997</v>
      </c>
      <c r="Y15" s="51">
        <v>34</v>
      </c>
      <c r="Z15" s="51">
        <v>0.2</v>
      </c>
      <c r="AA15" s="51">
        <v>136</v>
      </c>
      <c r="AB15" s="51">
        <v>0.8</v>
      </c>
      <c r="AC15" s="178">
        <f t="shared" si="0"/>
        <v>60.666666666666664</v>
      </c>
      <c r="AD15" s="178">
        <f t="shared" si="1"/>
        <v>5.5333333333333332</v>
      </c>
      <c r="AE15" s="186" t="s">
        <v>337</v>
      </c>
    </row>
    <row r="16" spans="1:31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51">
        <v>256</v>
      </c>
      <c r="H16" s="51">
        <v>252</v>
      </c>
      <c r="I16" s="51">
        <v>4</v>
      </c>
      <c r="J16" s="51">
        <v>1.5625</v>
      </c>
      <c r="K16" s="51">
        <v>178</v>
      </c>
      <c r="L16" s="51">
        <v>73</v>
      </c>
      <c r="M16" s="51">
        <v>5</v>
      </c>
      <c r="N16" s="51">
        <v>0</v>
      </c>
      <c r="O16" s="51">
        <v>0</v>
      </c>
      <c r="P16" s="51">
        <v>891</v>
      </c>
      <c r="Q16" s="51">
        <v>868</v>
      </c>
      <c r="R16" s="51">
        <v>3.3906000000000001</v>
      </c>
      <c r="S16" s="51">
        <v>252</v>
      </c>
      <c r="T16" s="51">
        <v>88.523799999999994</v>
      </c>
      <c r="U16" s="188">
        <v>0.345796094</v>
      </c>
      <c r="V16" s="51">
        <v>88.488500000000002</v>
      </c>
      <c r="W16" s="188">
        <v>0.345658203</v>
      </c>
      <c r="X16" s="51">
        <v>0.6875</v>
      </c>
      <c r="Y16" s="51">
        <v>0</v>
      </c>
      <c r="Z16" s="51">
        <v>0</v>
      </c>
      <c r="AA16" s="51">
        <v>256</v>
      </c>
      <c r="AB16" s="51">
        <v>1</v>
      </c>
      <c r="AC16" s="178">
        <f t="shared" si="0"/>
        <v>74.188034188034194</v>
      </c>
      <c r="AD16" s="178">
        <f t="shared" si="1"/>
        <v>6.4615384615384617</v>
      </c>
      <c r="AE16" s="186" t="s">
        <v>337</v>
      </c>
    </row>
    <row r="17" spans="1:31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51">
        <v>68</v>
      </c>
      <c r="H17" s="51">
        <v>68</v>
      </c>
      <c r="I17" s="51">
        <v>0</v>
      </c>
      <c r="J17" s="51">
        <v>0</v>
      </c>
      <c r="K17" s="51">
        <v>54</v>
      </c>
      <c r="L17" s="51">
        <v>12</v>
      </c>
      <c r="M17" s="51">
        <v>2</v>
      </c>
      <c r="N17" s="51">
        <v>0</v>
      </c>
      <c r="O17" s="51">
        <v>0</v>
      </c>
      <c r="P17" s="51">
        <v>219</v>
      </c>
      <c r="Q17" s="51">
        <v>219</v>
      </c>
      <c r="R17" s="51">
        <v>3.2206000000000001</v>
      </c>
      <c r="S17" s="51">
        <v>68</v>
      </c>
      <c r="T17" s="51">
        <v>22.957599999999999</v>
      </c>
      <c r="U17" s="188">
        <v>0.33761176500000001</v>
      </c>
      <c r="V17" s="51">
        <v>22.9969</v>
      </c>
      <c r="W17" s="188">
        <v>0.33818970599999998</v>
      </c>
      <c r="X17" s="51">
        <v>0.79410000000000003</v>
      </c>
      <c r="Y17" s="51">
        <v>7</v>
      </c>
      <c r="Z17" s="51">
        <v>0.10290000000000001</v>
      </c>
      <c r="AA17" s="51">
        <v>61</v>
      </c>
      <c r="AB17" s="51">
        <v>0.89710000000000001</v>
      </c>
      <c r="AC17" s="178">
        <f t="shared" si="0"/>
        <v>73</v>
      </c>
      <c r="AD17" s="178">
        <f t="shared" si="1"/>
        <v>6.8</v>
      </c>
      <c r="AE17" s="186" t="s">
        <v>337</v>
      </c>
    </row>
    <row r="18" spans="1:31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51">
        <v>206</v>
      </c>
      <c r="H18" s="51">
        <v>199</v>
      </c>
      <c r="I18" s="51">
        <v>2</v>
      </c>
      <c r="J18" s="51">
        <v>0.97089999999999999</v>
      </c>
      <c r="K18" s="51">
        <v>139</v>
      </c>
      <c r="L18" s="51">
        <v>51</v>
      </c>
      <c r="M18" s="51">
        <v>14</v>
      </c>
      <c r="N18" s="51">
        <v>0</v>
      </c>
      <c r="O18" s="51">
        <v>2</v>
      </c>
      <c r="P18" s="51">
        <v>644</v>
      </c>
      <c r="Q18" s="51">
        <v>632</v>
      </c>
      <c r="R18" s="51">
        <v>3.0680000000000001</v>
      </c>
      <c r="S18" s="51">
        <v>199</v>
      </c>
      <c r="T18" s="51">
        <v>0.41</v>
      </c>
      <c r="U18" s="188">
        <v>1.9902909999999999E-3</v>
      </c>
      <c r="V18" s="51">
        <v>97.984700000000004</v>
      </c>
      <c r="W18" s="188">
        <v>0.475653883</v>
      </c>
      <c r="X18" s="51">
        <v>1</v>
      </c>
      <c r="Y18" s="51">
        <v>21</v>
      </c>
      <c r="Z18" s="51">
        <v>0.1019</v>
      </c>
      <c r="AA18" s="51">
        <v>185</v>
      </c>
      <c r="AB18" s="51">
        <v>0.89810000000000001</v>
      </c>
      <c r="AC18" s="178">
        <f t="shared" si="0"/>
        <v>67.956989247311824</v>
      </c>
      <c r="AD18" s="178">
        <f t="shared" si="1"/>
        <v>6.419354838709677</v>
      </c>
      <c r="AE18" s="186" t="s">
        <v>337</v>
      </c>
    </row>
    <row r="19" spans="1:31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51">
        <v>86</v>
      </c>
      <c r="H19" s="51">
        <v>81</v>
      </c>
      <c r="I19" s="51">
        <v>2</v>
      </c>
      <c r="J19" s="51">
        <v>2.3256000000000001</v>
      </c>
      <c r="K19" s="51">
        <v>40</v>
      </c>
      <c r="L19" s="51">
        <v>30</v>
      </c>
      <c r="M19" s="51">
        <v>12</v>
      </c>
      <c r="N19" s="51">
        <v>1</v>
      </c>
      <c r="O19" s="51">
        <v>3</v>
      </c>
      <c r="P19" s="51">
        <v>235</v>
      </c>
      <c r="Q19" s="51">
        <v>229</v>
      </c>
      <c r="R19" s="51">
        <v>2.6627999999999998</v>
      </c>
      <c r="S19" s="51">
        <v>81</v>
      </c>
      <c r="T19" s="51">
        <v>63.239400000000003</v>
      </c>
      <c r="U19" s="188">
        <v>0.73534186000000001</v>
      </c>
      <c r="V19" s="51">
        <v>64.265900000000002</v>
      </c>
      <c r="W19" s="188">
        <v>0.74727790699999996</v>
      </c>
      <c r="X19" s="51">
        <v>0.36049999999999999</v>
      </c>
      <c r="Y19" s="51">
        <v>10</v>
      </c>
      <c r="Z19" s="51">
        <v>0.1163</v>
      </c>
      <c r="AA19" s="51">
        <v>76</v>
      </c>
      <c r="AB19" s="51">
        <v>0.88370000000000004</v>
      </c>
      <c r="AC19" s="178">
        <f t="shared" si="0"/>
        <v>34.696969696969695</v>
      </c>
      <c r="AD19" s="178">
        <f t="shared" si="1"/>
        <v>3.6818181818181817</v>
      </c>
      <c r="AE19" s="187" t="s">
        <v>337</v>
      </c>
    </row>
    <row r="20" spans="1:31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51">
        <v>80</v>
      </c>
      <c r="H20" s="51">
        <v>80</v>
      </c>
      <c r="I20" s="51">
        <v>1</v>
      </c>
      <c r="J20" s="51">
        <v>1.25</v>
      </c>
      <c r="K20" s="51">
        <v>55</v>
      </c>
      <c r="L20" s="51">
        <v>19</v>
      </c>
      <c r="M20" s="51">
        <v>5</v>
      </c>
      <c r="N20" s="51">
        <v>0</v>
      </c>
      <c r="O20" s="51">
        <v>1</v>
      </c>
      <c r="P20" s="51">
        <v>361</v>
      </c>
      <c r="Q20" s="51">
        <v>357</v>
      </c>
      <c r="R20" s="51">
        <v>4.4625000000000004</v>
      </c>
      <c r="S20" s="51">
        <v>80</v>
      </c>
      <c r="T20" s="51">
        <v>38.2393</v>
      </c>
      <c r="U20" s="188">
        <v>0.47799124999999998</v>
      </c>
      <c r="V20" s="51">
        <v>38.059199999999997</v>
      </c>
      <c r="W20" s="188">
        <v>0.47574</v>
      </c>
      <c r="X20" s="51">
        <v>0.6875</v>
      </c>
      <c r="Y20" s="51">
        <v>3</v>
      </c>
      <c r="Z20" s="51">
        <v>3.7499999999999999E-2</v>
      </c>
      <c r="AA20" s="51">
        <v>77</v>
      </c>
      <c r="AB20" s="51">
        <v>0.96250000000000002</v>
      </c>
      <c r="AC20" s="178">
        <f t="shared" si="0"/>
        <v>85</v>
      </c>
      <c r="AD20" s="178">
        <f t="shared" si="1"/>
        <v>5.7142857142857144</v>
      </c>
      <c r="AE20" s="187" t="s">
        <v>337</v>
      </c>
    </row>
    <row r="21" spans="1:31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5417</v>
      </c>
      <c r="H21" s="54">
        <f t="shared" ref="H21:S21" si="2">SUM(H5:H20)</f>
        <v>5187</v>
      </c>
      <c r="I21" s="54">
        <f t="shared" si="2"/>
        <v>133</v>
      </c>
      <c r="J21" s="54">
        <f t="shared" si="2"/>
        <v>20.753800000000005</v>
      </c>
      <c r="K21" s="54">
        <f t="shared" si="2"/>
        <v>2102</v>
      </c>
      <c r="L21" s="54">
        <f t="shared" si="2"/>
        <v>656</v>
      </c>
      <c r="M21" s="54">
        <f t="shared" si="2"/>
        <v>219</v>
      </c>
      <c r="N21" s="54">
        <f t="shared" si="2"/>
        <v>32</v>
      </c>
      <c r="O21" s="54">
        <f t="shared" si="2"/>
        <v>54</v>
      </c>
      <c r="P21" s="54">
        <f t="shared" si="2"/>
        <v>10781</v>
      </c>
      <c r="Q21" s="55">
        <f t="shared" si="2"/>
        <v>19306</v>
      </c>
      <c r="R21" s="55"/>
      <c r="S21" s="55">
        <f t="shared" si="2"/>
        <v>5186</v>
      </c>
      <c r="T21" s="55">
        <f>+Q21/G21</f>
        <v>3.563965294443419</v>
      </c>
      <c r="U21" s="190">
        <f>+S21/G21</f>
        <v>0.95735647037105409</v>
      </c>
      <c r="V21" s="55">
        <f>SUM(V5:V20)</f>
        <v>1425.8991000000001</v>
      </c>
      <c r="W21" s="188"/>
      <c r="X21" s="51"/>
      <c r="Y21" s="51"/>
      <c r="Z21" s="51"/>
      <c r="AA21" s="51"/>
      <c r="AB21" s="51"/>
      <c r="AC21" s="51"/>
      <c r="AD21" s="51"/>
    </row>
    <row r="23" spans="1:31">
      <c r="A23" s="48" t="s">
        <v>104</v>
      </c>
    </row>
    <row r="24" spans="1:31">
      <c r="A24" s="49" t="s">
        <v>341</v>
      </c>
    </row>
  </sheetData>
  <mergeCells count="2">
    <mergeCell ref="A1:V1"/>
    <mergeCell ref="A21:C21"/>
  </mergeCells>
  <conditionalFormatting sqref="U5 W5">
    <cfRule type="cellIs" dxfId="6" priority="7" operator="lessThan">
      <formula>1.6</formula>
    </cfRule>
  </conditionalFormatting>
  <conditionalFormatting sqref="U6 W6">
    <cfRule type="cellIs" dxfId="5" priority="6" operator="lessThan">
      <formula>1</formula>
    </cfRule>
  </conditionalFormatting>
  <conditionalFormatting sqref="U7:U10">
    <cfRule type="cellIs" dxfId="4" priority="5" operator="lessThan">
      <formula>0.6</formula>
    </cfRule>
  </conditionalFormatting>
  <conditionalFormatting sqref="W7:W10">
    <cfRule type="cellIs" dxfId="3" priority="4" operator="lessThan">
      <formula>0.6</formula>
    </cfRule>
  </conditionalFormatting>
  <conditionalFormatting sqref="U11 W11">
    <cfRule type="cellIs" dxfId="2" priority="3" operator="lessThan">
      <formula>0.8</formula>
    </cfRule>
  </conditionalFormatting>
  <conditionalFormatting sqref="U12:U20">
    <cfRule type="cellIs" dxfId="1" priority="2" operator="lessThan">
      <formula>0.6</formula>
    </cfRule>
  </conditionalFormatting>
  <conditionalFormatting sqref="W12:W20">
    <cfRule type="cellIs" dxfId="0" priority="1" operator="lessThan">
      <formula>0.6</formula>
    </cfRule>
  </conditionalFormatting>
  <pageMargins left="0.31496062992125984" right="0.31496062992125984" top="0.74803149606299213" bottom="0.55118110236220474" header="0.31496062992125984" footer="0.31496062992125984"/>
  <pageSetup paperSize="9" scale="63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="90" zoomScaleNormal="90" workbookViewId="0">
      <pane xSplit="1" ySplit="3" topLeftCell="B4" activePane="bottomRight" state="frozen"/>
      <selection activeCell="K34" sqref="K34"/>
      <selection pane="topRight" activeCell="K34" sqref="K34"/>
      <selection pane="bottomLeft" activeCell="K34" sqref="K34"/>
      <selection pane="bottomRight" activeCell="I12" sqref="I12"/>
    </sheetView>
  </sheetViews>
  <sheetFormatPr defaultColWidth="9.140625" defaultRowHeight="23.25"/>
  <cols>
    <col min="1" max="1" width="34" style="1" customWidth="1"/>
    <col min="2" max="2" width="6.85546875" style="1" customWidth="1"/>
    <col min="3" max="16384" width="9.140625" style="1"/>
  </cols>
  <sheetData>
    <row r="1" spans="1:14">
      <c r="A1" s="1" t="s">
        <v>90</v>
      </c>
    </row>
    <row r="2" spans="1:14">
      <c r="A2" s="295" t="s">
        <v>0</v>
      </c>
      <c r="B2" s="297" t="s">
        <v>1</v>
      </c>
      <c r="C2" s="299" t="s">
        <v>73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</row>
    <row r="3" spans="1:14">
      <c r="A3" s="296"/>
      <c r="B3" s="298"/>
      <c r="C3" s="42" t="s">
        <v>74</v>
      </c>
      <c r="D3" s="42" t="s">
        <v>75</v>
      </c>
      <c r="E3" s="42" t="s">
        <v>76</v>
      </c>
      <c r="F3" s="42" t="s">
        <v>77</v>
      </c>
      <c r="G3" s="42" t="s">
        <v>78</v>
      </c>
      <c r="H3" s="42" t="s">
        <v>79</v>
      </c>
      <c r="I3" s="42" t="s">
        <v>80</v>
      </c>
      <c r="J3" s="42" t="s">
        <v>81</v>
      </c>
      <c r="K3" s="42" t="s">
        <v>82</v>
      </c>
      <c r="L3" s="42" t="s">
        <v>83</v>
      </c>
      <c r="M3" s="42" t="s">
        <v>84</v>
      </c>
      <c r="N3" s="42" t="s">
        <v>85</v>
      </c>
    </row>
    <row r="4" spans="1:14">
      <c r="A4" s="2" t="s">
        <v>69</v>
      </c>
      <c r="B4" s="5" t="e">
        <f>+CMI!O4</f>
        <v>#REF!</v>
      </c>
      <c r="C4" s="3" t="e">
        <f>+#REF!</f>
        <v>#REF!</v>
      </c>
      <c r="D4" s="3" t="e">
        <f>+#REF!</f>
        <v>#REF!</v>
      </c>
      <c r="E4" s="3" t="e">
        <f>+#REF!</f>
        <v>#REF!</v>
      </c>
      <c r="F4" s="3" t="e">
        <f>+#REF!</f>
        <v>#REF!</v>
      </c>
      <c r="G4" s="3" t="e">
        <f>+#REF!</f>
        <v>#REF!</v>
      </c>
      <c r="H4" s="47" t="e">
        <f>+#REF!</f>
        <v>#REF!</v>
      </c>
      <c r="I4" s="3"/>
      <c r="J4" s="3"/>
      <c r="K4" s="3"/>
      <c r="L4" s="3"/>
      <c r="M4" s="3"/>
      <c r="N4" s="3"/>
    </row>
    <row r="5" spans="1:14">
      <c r="A5" s="2" t="s">
        <v>70</v>
      </c>
      <c r="B5" s="5" t="e">
        <f>+CMI!O7</f>
        <v>#REF!</v>
      </c>
      <c r="C5" s="3" t="e">
        <f>+#REF!</f>
        <v>#REF!</v>
      </c>
      <c r="D5" s="3" t="e">
        <f>+#REF!</f>
        <v>#REF!</v>
      </c>
      <c r="E5" s="3" t="e">
        <f>+#REF!</f>
        <v>#REF!</v>
      </c>
      <c r="F5" s="3" t="e">
        <f>+#REF!</f>
        <v>#REF!</v>
      </c>
      <c r="G5" s="47" t="e">
        <f>+#REF!</f>
        <v>#REF!</v>
      </c>
      <c r="H5" s="47" t="e">
        <f>+#REF!</f>
        <v>#REF!</v>
      </c>
      <c r="I5" s="3"/>
      <c r="J5" s="3"/>
      <c r="K5" s="3"/>
      <c r="L5" s="3"/>
      <c r="M5" s="3"/>
      <c r="N5" s="3"/>
    </row>
    <row r="6" spans="1:14">
      <c r="A6" s="2" t="s">
        <v>16</v>
      </c>
      <c r="B6" s="5" t="e">
        <f>+CMI!O10</f>
        <v>#REF!</v>
      </c>
      <c r="C6" s="3" t="e">
        <f>+#REF!</f>
        <v>#REF!</v>
      </c>
      <c r="D6" s="3" t="e">
        <f>+#REF!</f>
        <v>#REF!</v>
      </c>
      <c r="E6" s="3" t="e">
        <f>+#REF!</f>
        <v>#REF!</v>
      </c>
      <c r="F6" s="3" t="e">
        <f>+#REF!</f>
        <v>#REF!</v>
      </c>
      <c r="G6" s="3" t="e">
        <f>+#REF!</f>
        <v>#REF!</v>
      </c>
      <c r="H6" s="3" t="e">
        <f>+#REF!</f>
        <v>#REF!</v>
      </c>
      <c r="I6" s="3"/>
      <c r="J6" s="3"/>
      <c r="K6" s="3"/>
      <c r="L6" s="3"/>
      <c r="M6" s="3"/>
      <c r="N6" s="3"/>
    </row>
    <row r="7" spans="1:14" ht="20.25" customHeight="1">
      <c r="A7" s="2" t="s">
        <v>17</v>
      </c>
      <c r="B7" s="5" t="e">
        <f>+CMI!O13</f>
        <v>#REF!</v>
      </c>
      <c r="C7" s="3" t="e">
        <f>+#REF!</f>
        <v>#REF!</v>
      </c>
      <c r="D7" s="3" t="e">
        <f>+#REF!</f>
        <v>#REF!</v>
      </c>
      <c r="E7" s="3" t="e">
        <f>+#REF!</f>
        <v>#REF!</v>
      </c>
      <c r="F7" s="3" t="e">
        <f>+#REF!</f>
        <v>#REF!</v>
      </c>
      <c r="G7" s="3" t="e">
        <f>+#REF!</f>
        <v>#REF!</v>
      </c>
      <c r="H7" s="47" t="e">
        <f>+#REF!</f>
        <v>#REF!</v>
      </c>
      <c r="I7" s="3"/>
      <c r="J7" s="3"/>
      <c r="K7" s="3"/>
      <c r="L7" s="3"/>
      <c r="M7" s="3"/>
      <c r="N7" s="3"/>
    </row>
    <row r="8" spans="1:14">
      <c r="A8" s="2" t="s">
        <v>4</v>
      </c>
      <c r="B8" s="5" t="e">
        <f>+CMI!O16</f>
        <v>#REF!</v>
      </c>
      <c r="C8" s="3" t="e">
        <f>+#REF!</f>
        <v>#REF!</v>
      </c>
      <c r="D8" s="3" t="e">
        <f>+#REF!</f>
        <v>#REF!</v>
      </c>
      <c r="E8" s="3" t="e">
        <f>+#REF!</f>
        <v>#REF!</v>
      </c>
      <c r="F8" s="3" t="e">
        <f>+#REF!</f>
        <v>#REF!</v>
      </c>
      <c r="G8" s="3" t="e">
        <f>+#REF!</f>
        <v>#REF!</v>
      </c>
      <c r="H8" s="47" t="e">
        <f>+#REF!</f>
        <v>#REF!</v>
      </c>
      <c r="I8" s="3"/>
      <c r="J8" s="3"/>
      <c r="K8" s="3"/>
      <c r="L8" s="3"/>
      <c r="M8" s="3"/>
      <c r="N8" s="3"/>
    </row>
    <row r="9" spans="1:14">
      <c r="A9" s="2" t="s">
        <v>5</v>
      </c>
      <c r="B9" s="5" t="e">
        <f>+CMI!O19</f>
        <v>#REF!</v>
      </c>
      <c r="C9" s="3" t="e">
        <f>+#REF!</f>
        <v>#REF!</v>
      </c>
      <c r="D9" s="3" t="e">
        <f>+#REF!</f>
        <v>#REF!</v>
      </c>
      <c r="E9" s="3" t="e">
        <f>+#REF!</f>
        <v>#REF!</v>
      </c>
      <c r="F9" s="3" t="e">
        <f>+#REF!</f>
        <v>#REF!</v>
      </c>
      <c r="G9" s="3" t="e">
        <f>+#REF!</f>
        <v>#REF!</v>
      </c>
      <c r="H9" s="47" t="e">
        <f>+#REF!</f>
        <v>#REF!</v>
      </c>
      <c r="I9" s="3"/>
      <c r="J9" s="3"/>
      <c r="K9" s="3"/>
      <c r="L9" s="3"/>
      <c r="M9" s="3"/>
      <c r="N9" s="3"/>
    </row>
    <row r="10" spans="1:14">
      <c r="A10" s="2" t="s">
        <v>6</v>
      </c>
      <c r="B10" s="5" t="e">
        <f>+CMI!O22</f>
        <v>#REF!</v>
      </c>
      <c r="C10" s="3" t="e">
        <f>+#REF!</f>
        <v>#REF!</v>
      </c>
      <c r="D10" s="3" t="e">
        <f>+#REF!</f>
        <v>#REF!</v>
      </c>
      <c r="E10" s="3" t="e">
        <f>+#REF!</f>
        <v>#REF!</v>
      </c>
      <c r="F10" s="3" t="e">
        <f>+#REF!</f>
        <v>#REF!</v>
      </c>
      <c r="G10" s="3" t="e">
        <f>+#REF!</f>
        <v>#REF!</v>
      </c>
      <c r="H10" s="3" t="e">
        <f>+#REF!</f>
        <v>#REF!</v>
      </c>
      <c r="I10" s="3"/>
      <c r="J10" s="3"/>
      <c r="K10" s="3"/>
      <c r="L10" s="3"/>
      <c r="M10" s="3"/>
      <c r="N10" s="3"/>
    </row>
    <row r="11" spans="1:14">
      <c r="A11" s="2" t="s">
        <v>7</v>
      </c>
      <c r="B11" s="5" t="e">
        <f>+CMI!O25</f>
        <v>#REF!</v>
      </c>
      <c r="C11" s="3" t="e">
        <f>+#REF!</f>
        <v>#REF!</v>
      </c>
      <c r="D11" s="3" t="e">
        <f>+#REF!</f>
        <v>#REF!</v>
      </c>
      <c r="E11" s="3" t="e">
        <f>+#REF!</f>
        <v>#REF!</v>
      </c>
      <c r="F11" s="3" t="e">
        <f>+#REF!</f>
        <v>#REF!</v>
      </c>
      <c r="G11" s="47" t="e">
        <f>+#REF!</f>
        <v>#REF!</v>
      </c>
      <c r="H11" s="47" t="e">
        <f>+#REF!</f>
        <v>#REF!</v>
      </c>
      <c r="I11" s="3"/>
      <c r="J11" s="3"/>
      <c r="K11" s="3"/>
      <c r="L11" s="3"/>
      <c r="M11" s="3"/>
      <c r="N11" s="3"/>
    </row>
    <row r="12" spans="1:14">
      <c r="A12" s="2" t="s">
        <v>8</v>
      </c>
      <c r="B12" s="5" t="e">
        <f>+CMI!O28</f>
        <v>#REF!</v>
      </c>
      <c r="C12" s="3" t="e">
        <f>+#REF!</f>
        <v>#REF!</v>
      </c>
      <c r="D12" s="3" t="e">
        <f>+#REF!</f>
        <v>#REF!</v>
      </c>
      <c r="E12" s="3" t="e">
        <f>+#REF!</f>
        <v>#REF!</v>
      </c>
      <c r="F12" s="3" t="e">
        <f>+#REF!</f>
        <v>#REF!</v>
      </c>
      <c r="G12" s="3" t="e">
        <f>+#REF!</f>
        <v>#REF!</v>
      </c>
      <c r="H12" s="3" t="e">
        <f>+#REF!</f>
        <v>#REF!</v>
      </c>
      <c r="I12" s="3"/>
      <c r="J12" s="3"/>
      <c r="K12" s="3"/>
      <c r="L12" s="3"/>
      <c r="M12" s="3"/>
      <c r="N12" s="3"/>
    </row>
    <row r="13" spans="1:14">
      <c r="A13" s="2" t="s">
        <v>9</v>
      </c>
      <c r="B13" s="5" t="e">
        <f>+CMI!O31</f>
        <v>#REF!</v>
      </c>
      <c r="C13" s="3" t="e">
        <f>+#REF!</f>
        <v>#REF!</v>
      </c>
      <c r="D13" s="3" t="e">
        <f>+#REF!</f>
        <v>#REF!</v>
      </c>
      <c r="E13" s="3" t="e">
        <f>+#REF!</f>
        <v>#REF!</v>
      </c>
      <c r="F13" s="3" t="e">
        <f>+#REF!</f>
        <v>#REF!</v>
      </c>
      <c r="G13" s="3" t="e">
        <f>+#REF!</f>
        <v>#REF!</v>
      </c>
      <c r="H13" s="3" t="e">
        <f>+#REF!</f>
        <v>#REF!</v>
      </c>
      <c r="I13" s="3"/>
      <c r="J13" s="3"/>
      <c r="K13" s="3"/>
      <c r="L13" s="3"/>
      <c r="M13" s="3"/>
      <c r="N13" s="3"/>
    </row>
    <row r="14" spans="1:14">
      <c r="A14" s="2" t="s">
        <v>10</v>
      </c>
      <c r="B14" s="5" t="e">
        <f>+CMI!O34</f>
        <v>#REF!</v>
      </c>
      <c r="C14" s="3" t="e">
        <f>+#REF!</f>
        <v>#REF!</v>
      </c>
      <c r="D14" s="3" t="e">
        <f>+#REF!</f>
        <v>#REF!</v>
      </c>
      <c r="E14" s="3" t="e">
        <f>+#REF!</f>
        <v>#REF!</v>
      </c>
      <c r="F14" s="3" t="e">
        <f>+#REF!</f>
        <v>#REF!</v>
      </c>
      <c r="G14" s="3" t="e">
        <f>+#REF!</f>
        <v>#REF!</v>
      </c>
      <c r="H14" s="47" t="e">
        <f>+#REF!</f>
        <v>#REF!</v>
      </c>
      <c r="I14" s="3"/>
      <c r="J14" s="3"/>
      <c r="K14" s="3"/>
      <c r="L14" s="3"/>
      <c r="M14" s="3"/>
      <c r="N14" s="3"/>
    </row>
    <row r="15" spans="1:14">
      <c r="A15" s="2" t="s">
        <v>11</v>
      </c>
      <c r="B15" s="5" t="e">
        <f>+CMI!O37</f>
        <v>#REF!</v>
      </c>
      <c r="C15" s="3" t="e">
        <f>+#REF!</f>
        <v>#REF!</v>
      </c>
      <c r="D15" s="3" t="e">
        <f>+#REF!</f>
        <v>#REF!</v>
      </c>
      <c r="E15" s="3" t="e">
        <f>+#REF!</f>
        <v>#REF!</v>
      </c>
      <c r="F15" s="3" t="e">
        <f>+#REF!</f>
        <v>#REF!</v>
      </c>
      <c r="G15" s="3" t="e">
        <f>+#REF!</f>
        <v>#REF!</v>
      </c>
      <c r="H15" s="47" t="e">
        <f>+#REF!</f>
        <v>#REF!</v>
      </c>
      <c r="I15" s="3"/>
      <c r="J15" s="3"/>
      <c r="K15" s="3"/>
      <c r="L15" s="3"/>
      <c r="M15" s="3"/>
      <c r="N15" s="3"/>
    </row>
    <row r="16" spans="1:14">
      <c r="A16" s="2" t="s">
        <v>12</v>
      </c>
      <c r="B16" s="5" t="e">
        <f>+CMI!O40</f>
        <v>#REF!</v>
      </c>
      <c r="C16" s="3" t="e">
        <f>+#REF!</f>
        <v>#REF!</v>
      </c>
      <c r="D16" s="3" t="e">
        <f>+#REF!</f>
        <v>#REF!</v>
      </c>
      <c r="E16" s="3" t="e">
        <f>+#REF!</f>
        <v>#REF!</v>
      </c>
      <c r="F16" s="3" t="e">
        <f>+#REF!</f>
        <v>#REF!</v>
      </c>
      <c r="G16" s="3" t="e">
        <f>+#REF!</f>
        <v>#REF!</v>
      </c>
      <c r="H16" s="47" t="e">
        <f>+#REF!</f>
        <v>#REF!</v>
      </c>
      <c r="I16" s="3"/>
      <c r="J16" s="3"/>
      <c r="K16" s="3"/>
      <c r="L16" s="3"/>
      <c r="M16" s="3"/>
      <c r="N16" s="3"/>
    </row>
    <row r="17" spans="1:14">
      <c r="A17" s="2" t="s">
        <v>13</v>
      </c>
      <c r="B17" s="5" t="e">
        <f>+CMI!O43</f>
        <v>#REF!</v>
      </c>
      <c r="C17" s="3" t="e">
        <f>+#REF!</f>
        <v>#REF!</v>
      </c>
      <c r="D17" s="3" t="e">
        <f>+#REF!</f>
        <v>#REF!</v>
      </c>
      <c r="E17" s="3" t="e">
        <f>+#REF!</f>
        <v>#REF!</v>
      </c>
      <c r="F17" s="3" t="e">
        <f>+#REF!</f>
        <v>#REF!</v>
      </c>
      <c r="G17" s="3" t="e">
        <f>+#REF!</f>
        <v>#REF!</v>
      </c>
      <c r="H17" s="3" t="e">
        <f>+#REF!</f>
        <v>#REF!</v>
      </c>
      <c r="I17" s="3"/>
      <c r="J17" s="3"/>
      <c r="K17" s="3"/>
      <c r="L17" s="3"/>
      <c r="M17" s="3"/>
      <c r="N17" s="3"/>
    </row>
    <row r="18" spans="1:14">
      <c r="A18" s="2" t="s">
        <v>14</v>
      </c>
      <c r="B18" s="5" t="e">
        <f>+CMI!O46</f>
        <v>#REF!</v>
      </c>
      <c r="C18" s="3" t="e">
        <f>+#REF!</f>
        <v>#REF!</v>
      </c>
      <c r="D18" s="3" t="e">
        <f>+#REF!</f>
        <v>#REF!</v>
      </c>
      <c r="E18" s="3" t="e">
        <f>+#REF!</f>
        <v>#REF!</v>
      </c>
      <c r="F18" s="3" t="e">
        <f>+#REF!</f>
        <v>#REF!</v>
      </c>
      <c r="G18" s="3" t="e">
        <f>+#REF!</f>
        <v>#REF!</v>
      </c>
      <c r="H18" s="47" t="e">
        <f>+#REF!</f>
        <v>#REF!</v>
      </c>
      <c r="I18" s="3"/>
      <c r="J18" s="3"/>
      <c r="K18" s="3"/>
      <c r="L18" s="3"/>
      <c r="M18" s="3"/>
      <c r="N18" s="3"/>
    </row>
    <row r="19" spans="1:14">
      <c r="A19" s="2" t="s">
        <v>15</v>
      </c>
      <c r="B19" s="5" t="e">
        <f>+CMI!O49</f>
        <v>#REF!</v>
      </c>
      <c r="C19" s="3" t="e">
        <f>+#REF!</f>
        <v>#REF!</v>
      </c>
      <c r="D19" s="3" t="e">
        <f>+#REF!</f>
        <v>#REF!</v>
      </c>
      <c r="E19" s="3" t="e">
        <f>+#REF!</f>
        <v>#REF!</v>
      </c>
      <c r="F19" s="3" t="e">
        <f>+#REF!</f>
        <v>#REF!</v>
      </c>
      <c r="G19" s="3" t="e">
        <f>+#REF!</f>
        <v>#REF!</v>
      </c>
      <c r="H19" s="3" t="e">
        <f>+#REF!</f>
        <v>#REF!</v>
      </c>
      <c r="I19" s="3"/>
      <c r="J19" s="3"/>
      <c r="K19" s="3"/>
      <c r="L19" s="3"/>
      <c r="M19" s="3"/>
      <c r="N19" s="3"/>
    </row>
    <row r="20" spans="1:14" ht="9.75" customHeight="1">
      <c r="A20" s="4"/>
      <c r="B20" s="4"/>
    </row>
    <row r="21" spans="1:14">
      <c r="B21" s="46"/>
    </row>
    <row r="22" spans="1:14">
      <c r="A22" s="1" t="s">
        <v>86</v>
      </c>
    </row>
    <row r="23" spans="1:14">
      <c r="A23" s="1" t="s">
        <v>87</v>
      </c>
    </row>
    <row r="24" spans="1:14">
      <c r="A24" s="1" t="s">
        <v>88</v>
      </c>
    </row>
    <row r="25" spans="1:14">
      <c r="A25" s="1" t="s">
        <v>89</v>
      </c>
    </row>
  </sheetData>
  <mergeCells count="3">
    <mergeCell ref="A2:A3"/>
    <mergeCell ref="B2:B3"/>
    <mergeCell ref="C2:N2"/>
  </mergeCells>
  <printOptions horizontalCentered="1"/>
  <pageMargins left="0.15748031496062992" right="0.15748031496062992" top="0.27559055118110237" bottom="0" header="0.27559055118110237" footer="0.39370078740157483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A24" sqref="A24"/>
    </sheetView>
  </sheetViews>
  <sheetFormatPr defaultRowHeight="12.75"/>
  <cols>
    <col min="3" max="3" width="36.7109375" bestFit="1" customWidth="1"/>
    <col min="8" max="10" width="0" hidden="1" customWidth="1"/>
    <col min="16" max="16" width="9.140625" hidden="1" customWidth="1"/>
    <col min="17" max="17" width="12" customWidth="1"/>
    <col min="18" max="18" width="12" hidden="1" customWidth="1"/>
    <col min="19" max="19" width="13.42578125" hidden="1" customWidth="1"/>
    <col min="20" max="20" width="12.28515625" hidden="1" customWidth="1"/>
    <col min="22" max="22" width="11.5703125" hidden="1" customWidth="1"/>
    <col min="24" max="24" width="0" hidden="1" customWidth="1"/>
    <col min="25" max="25" width="11.85546875" hidden="1" customWidth="1"/>
    <col min="26" max="28" width="0" hidden="1" customWidth="1"/>
  </cols>
  <sheetData>
    <row r="1" spans="1:33" ht="22.5" customHeight="1">
      <c r="A1" s="301" t="s">
        <v>92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AD1" s="59" t="s">
        <v>347</v>
      </c>
    </row>
    <row r="3" spans="1:33" s="225" customFormat="1" ht="26.25" thickBot="1">
      <c r="A3" s="226" t="s">
        <v>369</v>
      </c>
      <c r="AC3" s="225">
        <v>31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79" t="s">
        <v>329</v>
      </c>
      <c r="V4" s="56" t="s">
        <v>141</v>
      </c>
      <c r="W4" s="17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40" customFormat="1" ht="38.25" thickBot="1">
      <c r="A5" s="237">
        <v>1</v>
      </c>
      <c r="B5" s="237">
        <v>10660</v>
      </c>
      <c r="C5" s="238" t="s">
        <v>375</v>
      </c>
      <c r="D5" s="239" t="s">
        <v>116</v>
      </c>
      <c r="E5" s="239">
        <v>522</v>
      </c>
      <c r="F5" s="239">
        <v>532</v>
      </c>
      <c r="G5" s="239">
        <v>2727</v>
      </c>
      <c r="H5" s="239">
        <v>2490</v>
      </c>
      <c r="I5" s="239">
        <v>139</v>
      </c>
      <c r="J5" s="239">
        <v>5.0877999999999997</v>
      </c>
      <c r="K5" s="239">
        <v>0</v>
      </c>
      <c r="L5" s="239">
        <v>0</v>
      </c>
      <c r="M5" s="239">
        <v>0</v>
      </c>
      <c r="N5" s="239">
        <v>0</v>
      </c>
      <c r="O5" s="239">
        <v>0</v>
      </c>
      <c r="P5" s="239"/>
      <c r="Q5" s="239">
        <v>13341</v>
      </c>
      <c r="R5" s="239">
        <v>4.8832000000000004</v>
      </c>
      <c r="S5" s="239">
        <v>2490</v>
      </c>
      <c r="T5" s="239"/>
      <c r="U5" s="239">
        <v>1.43</v>
      </c>
      <c r="V5" s="239"/>
      <c r="W5" s="239">
        <v>1.43</v>
      </c>
      <c r="X5" s="239"/>
      <c r="Y5" s="239">
        <v>0</v>
      </c>
      <c r="Z5" s="239">
        <v>0</v>
      </c>
      <c r="AA5" s="239">
        <v>0</v>
      </c>
      <c r="AB5" s="239">
        <v>0</v>
      </c>
      <c r="AC5" s="242">
        <f>+(Q5*100)/(F5*$AC$3)</f>
        <v>80.89376667475139</v>
      </c>
      <c r="AD5" s="242">
        <f t="shared" ref="AD5" si="0">+H5/F5</f>
        <v>4.6804511278195493</v>
      </c>
      <c r="AE5" s="235" t="s">
        <v>335</v>
      </c>
      <c r="AF5" s="242">
        <f>+(Q5*100)/(E5*$AC$3)</f>
        <v>82.443455691509087</v>
      </c>
      <c r="AG5" s="242">
        <f>+H5/E5</f>
        <v>4.7701149425287355</v>
      </c>
    </row>
    <row r="6" spans="1:33" s="12" customFormat="1" ht="38.25" thickBot="1">
      <c r="A6" s="176">
        <v>2</v>
      </c>
      <c r="B6" s="176">
        <v>10688</v>
      </c>
      <c r="C6" s="177" t="s">
        <v>119</v>
      </c>
      <c r="D6" s="11" t="s">
        <v>105</v>
      </c>
      <c r="E6" s="11">
        <v>180</v>
      </c>
      <c r="F6" s="11">
        <v>202</v>
      </c>
      <c r="G6" s="11">
        <v>1030</v>
      </c>
      <c r="H6" s="11">
        <v>979</v>
      </c>
      <c r="I6" s="11">
        <v>39</v>
      </c>
      <c r="J6" s="11">
        <v>3.7864</v>
      </c>
      <c r="K6" s="11">
        <v>409</v>
      </c>
      <c r="L6" s="11">
        <v>251</v>
      </c>
      <c r="M6" s="11">
        <v>249</v>
      </c>
      <c r="N6" s="11">
        <v>37</v>
      </c>
      <c r="O6" s="11">
        <v>84</v>
      </c>
      <c r="P6" s="11">
        <v>5347</v>
      </c>
      <c r="Q6" s="11">
        <v>5158</v>
      </c>
      <c r="R6" s="11">
        <v>5.0077999999999996</v>
      </c>
      <c r="S6" s="11">
        <v>979</v>
      </c>
      <c r="T6" s="11">
        <v>62.181399999999996</v>
      </c>
      <c r="U6" s="11">
        <v>6.0370291E-2</v>
      </c>
      <c r="V6" s="11">
        <v>1255.6703</v>
      </c>
      <c r="W6" s="11">
        <v>1.2190973789999999</v>
      </c>
      <c r="X6" s="11">
        <v>0.98160000000000003</v>
      </c>
      <c r="Y6" s="11">
        <v>601</v>
      </c>
      <c r="Z6" s="11">
        <v>0.58350000000000002</v>
      </c>
      <c r="AA6" s="11">
        <v>429</v>
      </c>
      <c r="AB6" s="11">
        <v>0.41649999999999998</v>
      </c>
      <c r="AC6" s="178">
        <f>+(Q6*100)/(F6*$AC$3)</f>
        <v>82.369849888214631</v>
      </c>
      <c r="AD6" s="178">
        <f t="shared" ref="AD6:AD20" si="1">+H6/F6</f>
        <v>4.8465346534653468</v>
      </c>
      <c r="AE6" s="185" t="s">
        <v>336</v>
      </c>
      <c r="AF6" s="178">
        <f t="shared" ref="AF6:AF20" si="2">+(Q6*100)/(E6*$AC$3)</f>
        <v>92.437275985663078</v>
      </c>
      <c r="AG6" s="178">
        <f t="shared" ref="AG6:AG20" si="3">+H6/E6</f>
        <v>5.4388888888888891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11">
        <v>234</v>
      </c>
      <c r="H7" s="11">
        <v>219</v>
      </c>
      <c r="I7" s="11">
        <v>2</v>
      </c>
      <c r="J7" s="11">
        <v>0.85470000000000002</v>
      </c>
      <c r="K7" s="11">
        <v>125</v>
      </c>
      <c r="L7" s="11">
        <v>71</v>
      </c>
      <c r="M7" s="11">
        <v>29</v>
      </c>
      <c r="N7" s="11">
        <v>4</v>
      </c>
      <c r="O7" s="11">
        <v>5</v>
      </c>
      <c r="P7" s="11">
        <v>910</v>
      </c>
      <c r="Q7" s="11">
        <v>893</v>
      </c>
      <c r="R7" s="11">
        <v>3.8161999999999998</v>
      </c>
      <c r="S7" s="11">
        <v>219</v>
      </c>
      <c r="T7" s="11">
        <v>151.25239999999999</v>
      </c>
      <c r="U7" s="11">
        <v>0.64637777799999996</v>
      </c>
      <c r="V7" s="11">
        <v>152.97839999999999</v>
      </c>
      <c r="W7" s="11">
        <v>0.65375384599999997</v>
      </c>
      <c r="X7" s="11">
        <v>0.38030000000000003</v>
      </c>
      <c r="Y7" s="11">
        <v>27</v>
      </c>
      <c r="Z7" s="11">
        <v>0.1154</v>
      </c>
      <c r="AA7" s="11">
        <v>207</v>
      </c>
      <c r="AB7" s="11">
        <v>0.88460000000000005</v>
      </c>
      <c r="AC7" s="178">
        <f t="shared" ref="AC7:AC20" si="4">+(Q7*100)/(F7*$AC$3)</f>
        <v>96.021505376344081</v>
      </c>
      <c r="AD7" s="178">
        <f t="shared" si="1"/>
        <v>7.3</v>
      </c>
      <c r="AE7" s="185" t="s">
        <v>337</v>
      </c>
      <c r="AF7" s="178">
        <f t="shared" si="2"/>
        <v>96.021505376344081</v>
      </c>
      <c r="AG7" s="178">
        <f t="shared" si="3"/>
        <v>7.3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11">
        <v>209</v>
      </c>
      <c r="H8" s="11">
        <v>202</v>
      </c>
      <c r="I8" s="11">
        <v>3</v>
      </c>
      <c r="J8" s="11">
        <v>1.4354</v>
      </c>
      <c r="K8" s="11">
        <v>117</v>
      </c>
      <c r="L8" s="11">
        <v>61</v>
      </c>
      <c r="M8" s="11">
        <v>27</v>
      </c>
      <c r="N8" s="11">
        <v>0</v>
      </c>
      <c r="O8" s="11">
        <v>4</v>
      </c>
      <c r="P8" s="11">
        <v>676</v>
      </c>
      <c r="Q8" s="11">
        <v>664</v>
      </c>
      <c r="R8" s="11">
        <v>3.177</v>
      </c>
      <c r="S8" s="11">
        <v>202</v>
      </c>
      <c r="T8" s="11">
        <v>133.8621</v>
      </c>
      <c r="U8" s="11">
        <v>0.64048851699999998</v>
      </c>
      <c r="V8" s="11">
        <v>133.375</v>
      </c>
      <c r="W8" s="11">
        <v>0.63815789499999998</v>
      </c>
      <c r="X8" s="11">
        <v>0.46410000000000001</v>
      </c>
      <c r="Y8" s="11">
        <v>42</v>
      </c>
      <c r="Z8" s="11">
        <v>0.20100000000000001</v>
      </c>
      <c r="AA8" s="11">
        <v>167</v>
      </c>
      <c r="AB8" s="11">
        <v>0.79900000000000004</v>
      </c>
      <c r="AC8" s="178">
        <f t="shared" si="4"/>
        <v>59.498207885304659</v>
      </c>
      <c r="AD8" s="178">
        <f t="shared" si="1"/>
        <v>5.6111111111111107</v>
      </c>
      <c r="AE8" s="186" t="s">
        <v>337</v>
      </c>
      <c r="AF8" s="178">
        <f t="shared" si="2"/>
        <v>35.698924731182792</v>
      </c>
      <c r="AG8" s="178">
        <f t="shared" si="3"/>
        <v>3.3666666666666667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11">
        <v>184</v>
      </c>
      <c r="H9" s="11">
        <v>179</v>
      </c>
      <c r="I9" s="11">
        <v>3</v>
      </c>
      <c r="J9" s="11">
        <v>1.6304000000000001</v>
      </c>
      <c r="K9" s="11">
        <v>99</v>
      </c>
      <c r="L9" s="11">
        <v>63</v>
      </c>
      <c r="M9" s="11">
        <v>17</v>
      </c>
      <c r="N9" s="11">
        <v>0</v>
      </c>
      <c r="O9" s="11">
        <v>5</v>
      </c>
      <c r="P9" s="11">
        <v>821</v>
      </c>
      <c r="Q9" s="11">
        <v>814</v>
      </c>
      <c r="R9" s="11">
        <v>4.4238999999999997</v>
      </c>
      <c r="S9" s="11">
        <v>179</v>
      </c>
      <c r="T9" s="11">
        <v>110.46729999999999</v>
      </c>
      <c r="U9" s="11">
        <v>0.60036576100000005</v>
      </c>
      <c r="V9" s="11">
        <v>110.2456</v>
      </c>
      <c r="W9" s="11">
        <v>0.59916086999999996</v>
      </c>
      <c r="X9" s="11">
        <v>0.49459999999999998</v>
      </c>
      <c r="Y9" s="11">
        <v>13</v>
      </c>
      <c r="Z9" s="11">
        <v>7.0699999999999999E-2</v>
      </c>
      <c r="AA9" s="11">
        <v>171</v>
      </c>
      <c r="AB9" s="11">
        <v>0.92930000000000001</v>
      </c>
      <c r="AC9" s="178">
        <f t="shared" si="4"/>
        <v>72.939068100358426</v>
      </c>
      <c r="AD9" s="178">
        <f t="shared" si="1"/>
        <v>4.9722222222222223</v>
      </c>
      <c r="AE9" s="186" t="s">
        <v>337</v>
      </c>
      <c r="AF9" s="178">
        <f t="shared" si="2"/>
        <v>87.526881720430111</v>
      </c>
      <c r="AG9" s="178">
        <f t="shared" si="3"/>
        <v>5.9666666666666668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11">
        <v>124</v>
      </c>
      <c r="H10" s="11">
        <v>120</v>
      </c>
      <c r="I10" s="11">
        <v>0</v>
      </c>
      <c r="J10" s="11">
        <v>0</v>
      </c>
      <c r="K10" s="11">
        <v>76</v>
      </c>
      <c r="L10" s="11">
        <v>40</v>
      </c>
      <c r="M10" s="11">
        <v>8</v>
      </c>
      <c r="N10" s="11">
        <v>0</v>
      </c>
      <c r="O10" s="11">
        <v>0</v>
      </c>
      <c r="P10" s="11">
        <v>357</v>
      </c>
      <c r="Q10" s="11">
        <v>357</v>
      </c>
      <c r="R10" s="11">
        <v>2.879</v>
      </c>
      <c r="S10" s="11">
        <v>120</v>
      </c>
      <c r="T10" s="11">
        <v>61.827399999999997</v>
      </c>
      <c r="U10" s="11">
        <v>0.49860806499999999</v>
      </c>
      <c r="V10" s="11">
        <v>61.579900000000002</v>
      </c>
      <c r="W10" s="11">
        <v>0.49661209699999997</v>
      </c>
      <c r="X10" s="11">
        <v>0.5484</v>
      </c>
      <c r="Y10" s="11">
        <v>12</v>
      </c>
      <c r="Z10" s="11">
        <v>9.6799999999999997E-2</v>
      </c>
      <c r="AA10" s="11">
        <v>112</v>
      </c>
      <c r="AB10" s="11">
        <v>0.9032</v>
      </c>
      <c r="AC10" s="178">
        <f t="shared" si="4"/>
        <v>41.12903225806452</v>
      </c>
      <c r="AD10" s="178">
        <f t="shared" si="1"/>
        <v>4.2857142857142856</v>
      </c>
      <c r="AE10" s="186" t="s">
        <v>337</v>
      </c>
      <c r="AF10" s="178">
        <f t="shared" si="2"/>
        <v>38.387096774193552</v>
      </c>
      <c r="AG10" s="178">
        <f t="shared" si="3"/>
        <v>4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11">
        <v>390</v>
      </c>
      <c r="H11" s="11">
        <v>365</v>
      </c>
      <c r="I11" s="11">
        <v>1</v>
      </c>
      <c r="J11" s="11">
        <v>0.25640000000000002</v>
      </c>
      <c r="K11" s="11">
        <v>223</v>
      </c>
      <c r="L11" s="11">
        <v>130</v>
      </c>
      <c r="M11" s="11">
        <v>31</v>
      </c>
      <c r="N11" s="11">
        <v>5</v>
      </c>
      <c r="O11" s="11">
        <v>1</v>
      </c>
      <c r="P11" s="11">
        <v>1325</v>
      </c>
      <c r="Q11" s="11">
        <v>1285</v>
      </c>
      <c r="R11" s="11">
        <v>3.2949000000000002</v>
      </c>
      <c r="S11" s="11">
        <v>365</v>
      </c>
      <c r="T11" s="11">
        <v>171.0412</v>
      </c>
      <c r="U11" s="11">
        <v>0.43856717899999997</v>
      </c>
      <c r="V11" s="11">
        <v>215.0147</v>
      </c>
      <c r="W11" s="11">
        <v>0.55131974399999994</v>
      </c>
      <c r="X11" s="11">
        <v>0.61280000000000001</v>
      </c>
      <c r="Y11" s="11">
        <v>270</v>
      </c>
      <c r="Z11" s="11">
        <v>0.69230000000000003</v>
      </c>
      <c r="AA11" s="11">
        <v>120</v>
      </c>
      <c r="AB11" s="11">
        <v>0.30769999999999997</v>
      </c>
      <c r="AC11" s="178">
        <f t="shared" si="4"/>
        <v>103.62903225806451</v>
      </c>
      <c r="AD11" s="178">
        <f t="shared" si="1"/>
        <v>9.125</v>
      </c>
      <c r="AE11" s="185" t="s">
        <v>338</v>
      </c>
      <c r="AF11" s="178">
        <f t="shared" si="2"/>
        <v>69.086021505376351</v>
      </c>
      <c r="AG11" s="178">
        <f t="shared" si="3"/>
        <v>6.083333333333333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11">
        <v>197</v>
      </c>
      <c r="H12" s="11">
        <v>191</v>
      </c>
      <c r="I12" s="11">
        <v>2</v>
      </c>
      <c r="J12" s="11">
        <v>1.0152000000000001</v>
      </c>
      <c r="K12" s="11">
        <v>100</v>
      </c>
      <c r="L12" s="11">
        <v>65</v>
      </c>
      <c r="M12" s="11">
        <v>29</v>
      </c>
      <c r="N12" s="11">
        <v>0</v>
      </c>
      <c r="O12" s="11">
        <v>3</v>
      </c>
      <c r="P12" s="11">
        <v>738</v>
      </c>
      <c r="Q12" s="11">
        <v>722</v>
      </c>
      <c r="R12" s="11">
        <v>3.665</v>
      </c>
      <c r="S12" s="11">
        <v>191</v>
      </c>
      <c r="T12" s="11">
        <v>126.2855</v>
      </c>
      <c r="U12" s="11">
        <v>0.64104314699999998</v>
      </c>
      <c r="V12" s="11">
        <v>127.19629999999999</v>
      </c>
      <c r="W12" s="11">
        <v>0.64566649700000001</v>
      </c>
      <c r="X12" s="11">
        <v>0.4264</v>
      </c>
      <c r="Y12" s="11">
        <v>35</v>
      </c>
      <c r="Z12" s="11">
        <v>0.1777</v>
      </c>
      <c r="AA12" s="11">
        <v>162</v>
      </c>
      <c r="AB12" s="11">
        <v>0.82230000000000003</v>
      </c>
      <c r="AC12" s="178">
        <f t="shared" si="4"/>
        <v>64.695340501792117</v>
      </c>
      <c r="AD12" s="178">
        <f t="shared" si="1"/>
        <v>5.3055555555555554</v>
      </c>
      <c r="AE12" s="186" t="s">
        <v>337</v>
      </c>
      <c r="AF12" s="178">
        <f t="shared" si="2"/>
        <v>77.634408602150543</v>
      </c>
      <c r="AG12" s="178">
        <f t="shared" si="3"/>
        <v>6.3666666666666663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11">
        <v>197</v>
      </c>
      <c r="H13" s="11">
        <v>195</v>
      </c>
      <c r="I13" s="11">
        <v>4</v>
      </c>
      <c r="J13" s="11">
        <v>2.0305</v>
      </c>
      <c r="K13" s="11">
        <v>123</v>
      </c>
      <c r="L13" s="11">
        <v>46</v>
      </c>
      <c r="M13" s="11">
        <v>24</v>
      </c>
      <c r="N13" s="11">
        <v>1</v>
      </c>
      <c r="O13" s="11">
        <v>3</v>
      </c>
      <c r="P13" s="11">
        <v>606</v>
      </c>
      <c r="Q13" s="11">
        <v>591</v>
      </c>
      <c r="R13" s="11">
        <v>3</v>
      </c>
      <c r="S13" s="11">
        <v>195</v>
      </c>
      <c r="T13" s="11">
        <v>119.0056</v>
      </c>
      <c r="U13" s="11">
        <v>0.60408934000000003</v>
      </c>
      <c r="V13" s="11">
        <v>118.8064</v>
      </c>
      <c r="W13" s="11">
        <v>0.603078173</v>
      </c>
      <c r="X13" s="11">
        <v>0.58379999999999999</v>
      </c>
      <c r="Y13" s="11">
        <v>22</v>
      </c>
      <c r="Z13" s="11">
        <v>0.11169999999999999</v>
      </c>
      <c r="AA13" s="11">
        <v>175</v>
      </c>
      <c r="AB13" s="11">
        <v>0.88829999999999998</v>
      </c>
      <c r="AC13" s="178">
        <f t="shared" si="4"/>
        <v>63.548387096774192</v>
      </c>
      <c r="AD13" s="178">
        <f t="shared" si="1"/>
        <v>6.5</v>
      </c>
      <c r="AE13" s="186" t="s">
        <v>337</v>
      </c>
      <c r="AF13" s="178">
        <f t="shared" si="2"/>
        <v>63.548387096774192</v>
      </c>
      <c r="AG13" s="178">
        <f t="shared" si="3"/>
        <v>6.5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11">
        <v>263</v>
      </c>
      <c r="H14" s="11">
        <v>255</v>
      </c>
      <c r="I14" s="11">
        <v>2</v>
      </c>
      <c r="J14" s="11">
        <v>0.76049999999999995</v>
      </c>
      <c r="K14" s="11">
        <v>161</v>
      </c>
      <c r="L14" s="11">
        <v>71</v>
      </c>
      <c r="M14" s="11">
        <v>20</v>
      </c>
      <c r="N14" s="11">
        <v>4</v>
      </c>
      <c r="O14" s="11">
        <v>7</v>
      </c>
      <c r="P14" s="11">
        <v>800</v>
      </c>
      <c r="Q14" s="11">
        <v>793</v>
      </c>
      <c r="R14" s="11">
        <v>3.0152000000000001</v>
      </c>
      <c r="S14" s="11">
        <v>255</v>
      </c>
      <c r="T14" s="11">
        <v>160.8262</v>
      </c>
      <c r="U14" s="11">
        <v>0.61150646399999997</v>
      </c>
      <c r="V14" s="11">
        <v>160.08199999999999</v>
      </c>
      <c r="W14" s="11">
        <v>0.60867680599999996</v>
      </c>
      <c r="X14" s="11">
        <v>0.5171</v>
      </c>
      <c r="Y14" s="11">
        <v>44</v>
      </c>
      <c r="Z14" s="11">
        <v>0.1673</v>
      </c>
      <c r="AA14" s="11">
        <v>219</v>
      </c>
      <c r="AB14" s="11">
        <v>0.8327</v>
      </c>
      <c r="AC14" s="178">
        <f t="shared" si="4"/>
        <v>55.61009817671809</v>
      </c>
      <c r="AD14" s="178">
        <f t="shared" si="1"/>
        <v>5.5434782608695654</v>
      </c>
      <c r="AE14" s="186" t="s">
        <v>337</v>
      </c>
      <c r="AF14" s="178">
        <f t="shared" si="2"/>
        <v>85.268817204301072</v>
      </c>
      <c r="AG14" s="178">
        <f t="shared" si="3"/>
        <v>8.5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11">
        <v>178</v>
      </c>
      <c r="H15" s="11">
        <v>173</v>
      </c>
      <c r="I15" s="11">
        <v>0</v>
      </c>
      <c r="J15" s="11">
        <v>0</v>
      </c>
      <c r="K15" s="11">
        <v>89</v>
      </c>
      <c r="L15" s="11">
        <v>61</v>
      </c>
      <c r="M15" s="11">
        <v>22</v>
      </c>
      <c r="N15" s="11">
        <v>5</v>
      </c>
      <c r="O15" s="11">
        <v>1</v>
      </c>
      <c r="P15" s="11">
        <v>663</v>
      </c>
      <c r="Q15" s="11">
        <v>651</v>
      </c>
      <c r="R15" s="11">
        <v>3.6573000000000002</v>
      </c>
      <c r="S15" s="11">
        <v>173</v>
      </c>
      <c r="T15" s="11">
        <v>117.6384</v>
      </c>
      <c r="U15" s="11">
        <v>0.66088988800000004</v>
      </c>
      <c r="V15" s="11">
        <v>116.77119999999999</v>
      </c>
      <c r="W15" s="11">
        <v>0.65601797799999995</v>
      </c>
      <c r="X15" s="11">
        <v>0.40450000000000003</v>
      </c>
      <c r="Y15" s="11">
        <v>19</v>
      </c>
      <c r="Z15" s="11">
        <v>0.1067</v>
      </c>
      <c r="AA15" s="11">
        <v>159</v>
      </c>
      <c r="AB15" s="11">
        <v>0.89329999999999998</v>
      </c>
      <c r="AC15" s="178">
        <f t="shared" si="4"/>
        <v>70</v>
      </c>
      <c r="AD15" s="178">
        <f t="shared" si="1"/>
        <v>5.7666666666666666</v>
      </c>
      <c r="AE15" s="186" t="s">
        <v>337</v>
      </c>
      <c r="AF15" s="178">
        <f t="shared" si="2"/>
        <v>35</v>
      </c>
      <c r="AG15" s="178">
        <f t="shared" si="3"/>
        <v>2.8833333333333333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11">
        <v>282</v>
      </c>
      <c r="H16" s="11">
        <v>260</v>
      </c>
      <c r="I16" s="11">
        <v>4</v>
      </c>
      <c r="J16" s="11">
        <v>1.4184000000000001</v>
      </c>
      <c r="K16" s="11">
        <v>177</v>
      </c>
      <c r="L16" s="11">
        <v>70</v>
      </c>
      <c r="M16" s="11">
        <v>26</v>
      </c>
      <c r="N16" s="11">
        <v>3</v>
      </c>
      <c r="O16" s="11">
        <v>6</v>
      </c>
      <c r="P16" s="11">
        <v>952</v>
      </c>
      <c r="Q16" s="11">
        <v>919</v>
      </c>
      <c r="R16" s="11">
        <v>3.2589000000000001</v>
      </c>
      <c r="S16" s="11">
        <v>260</v>
      </c>
      <c r="T16" s="11">
        <v>5.8284000000000002</v>
      </c>
      <c r="U16" s="11">
        <v>2.0668084999999999E-2</v>
      </c>
      <c r="V16" s="11">
        <v>165.63030000000001</v>
      </c>
      <c r="W16" s="11">
        <v>0.58734148900000005</v>
      </c>
      <c r="X16" s="11">
        <v>0.96809999999999996</v>
      </c>
      <c r="Y16" s="11">
        <v>37</v>
      </c>
      <c r="Z16" s="11">
        <v>0.13120000000000001</v>
      </c>
      <c r="AA16" s="11">
        <v>245</v>
      </c>
      <c r="AB16" s="11">
        <v>0.86880000000000002</v>
      </c>
      <c r="AC16" s="178">
        <f t="shared" si="4"/>
        <v>76.013234077750212</v>
      </c>
      <c r="AD16" s="178">
        <f t="shared" si="1"/>
        <v>6.666666666666667</v>
      </c>
      <c r="AE16" s="186" t="s">
        <v>337</v>
      </c>
      <c r="AF16" s="178">
        <f t="shared" si="2"/>
        <v>49.408602150537632</v>
      </c>
      <c r="AG16" s="178">
        <f t="shared" si="3"/>
        <v>4.333333333333333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11">
        <v>39</v>
      </c>
      <c r="H17" s="11">
        <v>38</v>
      </c>
      <c r="I17" s="11">
        <v>0</v>
      </c>
      <c r="J17" s="11">
        <v>0</v>
      </c>
      <c r="K17" s="11">
        <v>26</v>
      </c>
      <c r="L17" s="11">
        <v>8</v>
      </c>
      <c r="M17" s="11">
        <v>5</v>
      </c>
      <c r="N17" s="11">
        <v>0</v>
      </c>
      <c r="O17" s="11">
        <v>0</v>
      </c>
      <c r="P17" s="11">
        <v>188</v>
      </c>
      <c r="Q17" s="11">
        <v>187</v>
      </c>
      <c r="R17" s="11">
        <v>4.7949000000000002</v>
      </c>
      <c r="S17" s="11">
        <v>38</v>
      </c>
      <c r="T17" s="11">
        <v>20.834700000000002</v>
      </c>
      <c r="U17" s="11">
        <v>0.53422307700000005</v>
      </c>
      <c r="V17" s="11">
        <v>20.968699999999998</v>
      </c>
      <c r="W17" s="11">
        <v>0.53765897399999996</v>
      </c>
      <c r="X17" s="11">
        <v>0.56410000000000005</v>
      </c>
      <c r="Y17" s="11">
        <v>11</v>
      </c>
      <c r="Z17" s="11">
        <v>0.28210000000000002</v>
      </c>
      <c r="AA17" s="11">
        <v>28</v>
      </c>
      <c r="AB17" s="11">
        <v>0.71789999999999998</v>
      </c>
      <c r="AC17" s="178">
        <f t="shared" si="4"/>
        <v>60.322580645161288</v>
      </c>
      <c r="AD17" s="178">
        <f t="shared" si="1"/>
        <v>3.8</v>
      </c>
      <c r="AE17" s="186" t="s">
        <v>337</v>
      </c>
      <c r="AF17" s="178">
        <f t="shared" si="2"/>
        <v>60.322580645161288</v>
      </c>
      <c r="AG17" s="178">
        <f t="shared" si="3"/>
        <v>3.8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11">
        <v>190</v>
      </c>
      <c r="H18" s="11">
        <v>181</v>
      </c>
      <c r="I18" s="11">
        <v>1</v>
      </c>
      <c r="J18" s="11">
        <v>0.52629999999999999</v>
      </c>
      <c r="K18" s="11">
        <v>103</v>
      </c>
      <c r="L18" s="11">
        <v>58</v>
      </c>
      <c r="M18" s="11">
        <v>27</v>
      </c>
      <c r="N18" s="11">
        <v>1</v>
      </c>
      <c r="O18" s="11">
        <v>1</v>
      </c>
      <c r="P18" s="11">
        <v>535</v>
      </c>
      <c r="Q18" s="11">
        <v>534</v>
      </c>
      <c r="R18" s="11">
        <v>2.8105000000000002</v>
      </c>
      <c r="S18" s="11">
        <v>181</v>
      </c>
      <c r="T18" s="11">
        <v>0.93610000000000004</v>
      </c>
      <c r="U18" s="11">
        <v>4.9268419999999999E-3</v>
      </c>
      <c r="V18" s="11">
        <v>113.9979</v>
      </c>
      <c r="W18" s="11">
        <v>0.59998894700000005</v>
      </c>
      <c r="X18" s="11">
        <v>0.99470000000000003</v>
      </c>
      <c r="Y18" s="11">
        <v>19</v>
      </c>
      <c r="Z18" s="11">
        <v>0.1</v>
      </c>
      <c r="AA18" s="11">
        <v>171</v>
      </c>
      <c r="AB18" s="11">
        <v>0.9</v>
      </c>
      <c r="AC18" s="178">
        <f t="shared" si="4"/>
        <v>55.567117585848074</v>
      </c>
      <c r="AD18" s="178">
        <f t="shared" si="1"/>
        <v>5.838709677419355</v>
      </c>
      <c r="AE18" s="186" t="s">
        <v>337</v>
      </c>
      <c r="AF18" s="178">
        <f t="shared" si="2"/>
        <v>57.41935483870968</v>
      </c>
      <c r="AG18" s="178">
        <f t="shared" si="3"/>
        <v>6.0333333333333332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11">
        <v>85</v>
      </c>
      <c r="H19" s="11">
        <v>81</v>
      </c>
      <c r="I19" s="11">
        <v>2</v>
      </c>
      <c r="J19" s="11">
        <v>2.3529</v>
      </c>
      <c r="K19" s="11">
        <v>45</v>
      </c>
      <c r="L19" s="11">
        <v>22</v>
      </c>
      <c r="M19" s="11">
        <v>12</v>
      </c>
      <c r="N19" s="11">
        <v>1</v>
      </c>
      <c r="O19" s="11">
        <v>5</v>
      </c>
      <c r="P19" s="11">
        <v>258</v>
      </c>
      <c r="Q19" s="11">
        <v>255</v>
      </c>
      <c r="R19" s="11">
        <v>3</v>
      </c>
      <c r="S19" s="11">
        <v>81</v>
      </c>
      <c r="T19" s="11">
        <v>63.412500000000001</v>
      </c>
      <c r="U19" s="11">
        <v>0.74602941199999995</v>
      </c>
      <c r="V19" s="11">
        <v>62.848399999999998</v>
      </c>
      <c r="W19" s="11">
        <v>0.73939294099999997</v>
      </c>
      <c r="X19" s="11">
        <v>0.43530000000000002</v>
      </c>
      <c r="Y19" s="11">
        <v>9</v>
      </c>
      <c r="Z19" s="11">
        <v>0.10589999999999999</v>
      </c>
      <c r="AA19" s="11">
        <v>76</v>
      </c>
      <c r="AB19" s="11">
        <v>0.89410000000000001</v>
      </c>
      <c r="AC19" s="178">
        <f>+(Q19*100)/(F19*$AC$3)</f>
        <v>37.390029325513197</v>
      </c>
      <c r="AD19" s="178">
        <f t="shared" si="1"/>
        <v>3.6818181818181817</v>
      </c>
      <c r="AE19" s="187" t="s">
        <v>337</v>
      </c>
      <c r="AF19" s="178">
        <f>+(Q19*100)/(E19*$AC$3)</f>
        <v>82.258064516129039</v>
      </c>
      <c r="AG19" s="178">
        <f t="shared" si="3"/>
        <v>8.1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11">
        <v>116</v>
      </c>
      <c r="H20" s="11">
        <v>116</v>
      </c>
      <c r="I20" s="11">
        <v>0</v>
      </c>
      <c r="J20" s="11">
        <v>0</v>
      </c>
      <c r="K20" s="11">
        <v>42</v>
      </c>
      <c r="L20" s="11">
        <v>55</v>
      </c>
      <c r="M20" s="11">
        <v>12</v>
      </c>
      <c r="N20" s="11">
        <v>1</v>
      </c>
      <c r="O20" s="11">
        <v>6</v>
      </c>
      <c r="P20" s="11">
        <v>380</v>
      </c>
      <c r="Q20" s="11">
        <v>376</v>
      </c>
      <c r="R20" s="11">
        <v>3.2414000000000001</v>
      </c>
      <c r="S20" s="11">
        <v>116</v>
      </c>
      <c r="T20" s="11">
        <v>91.089100000000002</v>
      </c>
      <c r="U20" s="11">
        <v>0.78525086200000005</v>
      </c>
      <c r="V20" s="11">
        <v>90.1738</v>
      </c>
      <c r="W20" s="11">
        <v>0.77736034499999995</v>
      </c>
      <c r="X20" s="11">
        <v>0.35339999999999999</v>
      </c>
      <c r="Y20" s="11">
        <v>16</v>
      </c>
      <c r="Z20" s="11">
        <v>0.13789999999999999</v>
      </c>
      <c r="AA20" s="11">
        <v>100</v>
      </c>
      <c r="AB20" s="11">
        <v>0.86209999999999998</v>
      </c>
      <c r="AC20" s="178">
        <f t="shared" si="4"/>
        <v>86.635944700460826</v>
      </c>
      <c r="AD20" s="178">
        <f t="shared" si="1"/>
        <v>8.2857142857142865</v>
      </c>
      <c r="AE20" s="187" t="s">
        <v>337</v>
      </c>
      <c r="AF20" s="178">
        <f t="shared" si="2"/>
        <v>121.29032258064517</v>
      </c>
      <c r="AG20" s="178">
        <f t="shared" si="3"/>
        <v>11.6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 t="shared" ref="G21:U21" si="5">SUM(G5:G20)</f>
        <v>6445</v>
      </c>
      <c r="H21" s="54">
        <f t="shared" si="5"/>
        <v>6044</v>
      </c>
      <c r="I21" s="54">
        <f t="shared" si="5"/>
        <v>202</v>
      </c>
      <c r="J21" s="54"/>
      <c r="K21" s="54">
        <f t="shared" si="5"/>
        <v>1915</v>
      </c>
      <c r="L21" s="54">
        <f t="shared" si="5"/>
        <v>1072</v>
      </c>
      <c r="M21" s="54">
        <f t="shared" si="5"/>
        <v>538</v>
      </c>
      <c r="N21" s="54">
        <f t="shared" si="5"/>
        <v>62</v>
      </c>
      <c r="O21" s="54">
        <f t="shared" si="5"/>
        <v>131</v>
      </c>
      <c r="P21" s="54"/>
      <c r="Q21" s="54">
        <f t="shared" si="5"/>
        <v>27540</v>
      </c>
      <c r="R21" s="54"/>
      <c r="S21" s="54">
        <f t="shared" si="5"/>
        <v>6044</v>
      </c>
      <c r="T21" s="55">
        <f t="shared" si="5"/>
        <v>1396.4883</v>
      </c>
      <c r="U21" s="55">
        <f t="shared" si="5"/>
        <v>8.9234047079999979</v>
      </c>
      <c r="V21" s="55">
        <f>+T21/G21</f>
        <v>0.2166777812257564</v>
      </c>
      <c r="W21" s="55">
        <f>+U21/G21</f>
        <v>1.3845468903025597E-3</v>
      </c>
      <c r="X21" s="55">
        <f>SUM(X5:X20)</f>
        <v>8.7292000000000005</v>
      </c>
      <c r="Y21" s="55"/>
      <c r="Z21" s="55"/>
      <c r="AA21" s="55"/>
      <c r="AB21" s="55"/>
      <c r="AC21" s="51"/>
      <c r="AD21" s="51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21:C21"/>
    <mergeCell ref="A1:V1"/>
  </mergeCells>
  <conditionalFormatting sqref="U5 W5">
    <cfRule type="cellIs" dxfId="164" priority="8" operator="lessThan">
      <formula>1.6</formula>
    </cfRule>
    <cfRule type="cellIs" dxfId="163" priority="9" operator="lessThan">
      <formula>1.8</formula>
    </cfRule>
  </conditionalFormatting>
  <conditionalFormatting sqref="U6 W6">
    <cfRule type="cellIs" dxfId="162" priority="7" operator="lessThan">
      <formula>1</formula>
    </cfRule>
  </conditionalFormatting>
  <conditionalFormatting sqref="U7:U11">
    <cfRule type="cellIs" dxfId="161" priority="6" operator="lessThan">
      <formula>0.6</formula>
    </cfRule>
  </conditionalFormatting>
  <conditionalFormatting sqref="W8:W10">
    <cfRule type="cellIs" dxfId="160" priority="5" operator="lessThan">
      <formula>0.6</formula>
    </cfRule>
  </conditionalFormatting>
  <conditionalFormatting sqref="U11">
    <cfRule type="cellIs" dxfId="159" priority="4" operator="lessThan">
      <formula>0.8</formula>
    </cfRule>
  </conditionalFormatting>
  <conditionalFormatting sqref="W11">
    <cfRule type="cellIs" dxfId="158" priority="3" operator="lessThan">
      <formula>0.8</formula>
    </cfRule>
  </conditionalFormatting>
  <conditionalFormatting sqref="U12:U20">
    <cfRule type="cellIs" dxfId="157" priority="2" operator="lessThan">
      <formula>0.6</formula>
    </cfRule>
  </conditionalFormatting>
  <conditionalFormatting sqref="W12:W20">
    <cfRule type="cellIs" dxfId="156" priority="1" operator="lessThan">
      <formula>0.6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A10" zoomScale="90" zoomScaleNormal="90" workbookViewId="0">
      <selection activeCell="E5" sqref="E5:E20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8" width="15.7109375" hidden="1" customWidth="1"/>
    <col min="19" max="19" width="16.7109375" hidden="1" customWidth="1"/>
    <col min="20" max="20" width="11.140625" hidden="1" customWidth="1"/>
    <col min="21" max="21" width="12.5703125" bestFit="1" customWidth="1"/>
    <col min="22" max="22" width="14.28515625" hidden="1" customWidth="1"/>
    <col min="24" max="28" width="0" hidden="1" customWidth="1"/>
  </cols>
  <sheetData>
    <row r="1" spans="1:33" ht="22.5">
      <c r="A1" s="301" t="s">
        <v>132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30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56"/>
      <c r="S4" s="56" t="s">
        <v>117</v>
      </c>
      <c r="T4" s="56" t="s">
        <v>101</v>
      </c>
      <c r="U4" s="179" t="s">
        <v>329</v>
      </c>
      <c r="V4" s="56" t="s">
        <v>141</v>
      </c>
      <c r="W4" s="17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36" customFormat="1" ht="38.25" thickBot="1">
      <c r="A5" s="231">
        <v>1</v>
      </c>
      <c r="B5" s="231">
        <v>10660</v>
      </c>
      <c r="C5" s="238" t="s">
        <v>375</v>
      </c>
      <c r="D5" s="244" t="s">
        <v>116</v>
      </c>
      <c r="E5" s="244">
        <v>522</v>
      </c>
      <c r="F5" s="244">
        <v>532</v>
      </c>
      <c r="G5" s="232">
        <v>2591</v>
      </c>
      <c r="H5" s="232">
        <v>2337</v>
      </c>
      <c r="I5" s="232">
        <v>143</v>
      </c>
      <c r="J5" s="232">
        <v>5.5190999999999999</v>
      </c>
      <c r="K5" s="232">
        <v>0</v>
      </c>
      <c r="L5" s="232">
        <v>0</v>
      </c>
      <c r="M5" s="232">
        <v>0</v>
      </c>
      <c r="N5" s="232">
        <v>0</v>
      </c>
      <c r="O5" s="232">
        <v>0</v>
      </c>
      <c r="P5" s="232"/>
      <c r="Q5" s="232">
        <v>12196</v>
      </c>
      <c r="R5" s="232">
        <v>4.7070999999999996</v>
      </c>
      <c r="S5" s="232">
        <v>2337</v>
      </c>
      <c r="T5" s="232"/>
      <c r="U5" s="233">
        <v>1.52</v>
      </c>
      <c r="V5" s="232"/>
      <c r="W5" s="232">
        <v>1.52</v>
      </c>
      <c r="X5" s="232"/>
      <c r="Y5" s="232">
        <v>0</v>
      </c>
      <c r="Z5" s="232">
        <v>0</v>
      </c>
      <c r="AA5" s="232">
        <v>0</v>
      </c>
      <c r="AB5" s="232">
        <v>0</v>
      </c>
      <c r="AC5" s="242">
        <f>+(Q5*100)/(F5*$AC$3)</f>
        <v>76.416040100250626</v>
      </c>
      <c r="AD5" s="242">
        <f t="shared" ref="AD5" si="0">+H5/F5</f>
        <v>4.3928571428571432</v>
      </c>
      <c r="AE5" s="245" t="s">
        <v>335</v>
      </c>
      <c r="AF5" s="234">
        <f>+(Q5*100)/(E5*$AC$3)</f>
        <v>77.879948914431679</v>
      </c>
      <c r="AG5" s="234">
        <f>+H5/E5</f>
        <v>4.4770114942528734</v>
      </c>
    </row>
    <row r="6" spans="1:33" s="12" customFormat="1" ht="38.25" thickBot="1">
      <c r="A6" s="176">
        <v>2</v>
      </c>
      <c r="B6" s="176">
        <v>10688</v>
      </c>
      <c r="C6" s="177" t="s">
        <v>119</v>
      </c>
      <c r="D6" s="11" t="s">
        <v>105</v>
      </c>
      <c r="E6" s="11">
        <v>180</v>
      </c>
      <c r="F6" s="11">
        <v>202</v>
      </c>
      <c r="G6" s="11">
        <v>1005</v>
      </c>
      <c r="H6" s="11">
        <v>971</v>
      </c>
      <c r="I6" s="11">
        <v>41</v>
      </c>
      <c r="J6" s="11">
        <v>4.0796000000000001</v>
      </c>
      <c r="K6" s="11">
        <v>383</v>
      </c>
      <c r="L6" s="11">
        <v>214</v>
      </c>
      <c r="M6" s="11">
        <v>255</v>
      </c>
      <c r="N6" s="11">
        <v>50</v>
      </c>
      <c r="O6" s="11">
        <v>103</v>
      </c>
      <c r="P6" s="11">
        <v>5906</v>
      </c>
      <c r="Q6" s="11">
        <v>5713</v>
      </c>
      <c r="R6" s="11">
        <v>5.6845999999999997</v>
      </c>
      <c r="S6" s="11">
        <v>971</v>
      </c>
      <c r="T6" s="11">
        <v>1328.6895</v>
      </c>
      <c r="U6" s="15">
        <v>1.3220791039999999</v>
      </c>
      <c r="V6" s="11">
        <v>1328.4816000000001</v>
      </c>
      <c r="W6" s="11">
        <v>1.3218722389999999</v>
      </c>
      <c r="X6" s="11">
        <v>0.24179999999999999</v>
      </c>
      <c r="Y6" s="11">
        <v>589</v>
      </c>
      <c r="Z6" s="11">
        <v>0.58609999999999995</v>
      </c>
      <c r="AA6" s="11">
        <v>416</v>
      </c>
      <c r="AB6" s="11">
        <v>0.41389999999999999</v>
      </c>
      <c r="AC6" s="178">
        <f>+(Q6*100)/(F6*$AC$3)</f>
        <v>94.273927392739267</v>
      </c>
      <c r="AD6" s="178">
        <f t="shared" ref="AD6:AD20" si="1">+H6/F6</f>
        <v>4.8069306930693072</v>
      </c>
      <c r="AE6" s="192" t="s">
        <v>336</v>
      </c>
      <c r="AF6" s="52">
        <f t="shared" ref="AF6:AF20" si="2">+(Q6*100)/(E6*$AC$3)</f>
        <v>105.79629629629629</v>
      </c>
      <c r="AG6" s="52">
        <f t="shared" ref="AG6:AG20" si="3">+H6/E6</f>
        <v>5.3944444444444448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11">
        <v>236</v>
      </c>
      <c r="H7" s="11">
        <v>226</v>
      </c>
      <c r="I7" s="11">
        <v>1</v>
      </c>
      <c r="J7" s="11">
        <v>0.42370000000000002</v>
      </c>
      <c r="K7" s="11">
        <v>126</v>
      </c>
      <c r="L7" s="11">
        <v>70</v>
      </c>
      <c r="M7" s="11">
        <v>33</v>
      </c>
      <c r="N7" s="11">
        <v>5</v>
      </c>
      <c r="O7" s="11">
        <v>2</v>
      </c>
      <c r="P7" s="11">
        <v>874</v>
      </c>
      <c r="Q7" s="11">
        <v>855</v>
      </c>
      <c r="R7" s="11">
        <v>3.6229</v>
      </c>
      <c r="S7" s="11">
        <v>226</v>
      </c>
      <c r="T7" s="11">
        <v>80.365300000000005</v>
      </c>
      <c r="U7" s="15">
        <v>0.34053093200000001</v>
      </c>
      <c r="V7" s="11">
        <v>154.07259999999999</v>
      </c>
      <c r="W7" s="11">
        <v>0.65285000000000004</v>
      </c>
      <c r="X7" s="11">
        <v>0.76270000000000004</v>
      </c>
      <c r="Y7" s="11">
        <v>33</v>
      </c>
      <c r="Z7" s="11">
        <v>0.13980000000000001</v>
      </c>
      <c r="AA7" s="11">
        <v>203</v>
      </c>
      <c r="AB7" s="11">
        <v>0.86019999999999996</v>
      </c>
      <c r="AC7" s="178">
        <f t="shared" ref="AC7:AC20" si="4">+(Q7*100)/(F7*$AC$3)</f>
        <v>95</v>
      </c>
      <c r="AD7" s="178">
        <f t="shared" si="1"/>
        <v>7.5333333333333332</v>
      </c>
      <c r="AE7" s="192" t="s">
        <v>337</v>
      </c>
      <c r="AF7" s="52">
        <f t="shared" si="2"/>
        <v>95</v>
      </c>
      <c r="AG7" s="52">
        <f t="shared" si="3"/>
        <v>7.5333333333333332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11">
        <v>190</v>
      </c>
      <c r="H8" s="11">
        <v>186</v>
      </c>
      <c r="I8" s="11">
        <v>0</v>
      </c>
      <c r="J8" s="11">
        <v>0</v>
      </c>
      <c r="K8" s="11">
        <v>97</v>
      </c>
      <c r="L8" s="11">
        <v>63</v>
      </c>
      <c r="M8" s="11">
        <v>22</v>
      </c>
      <c r="N8" s="11">
        <v>4</v>
      </c>
      <c r="O8" s="11">
        <v>4</v>
      </c>
      <c r="P8" s="11">
        <v>787</v>
      </c>
      <c r="Q8" s="11">
        <v>771</v>
      </c>
      <c r="R8" s="11">
        <v>4.0579000000000001</v>
      </c>
      <c r="S8" s="11">
        <v>186</v>
      </c>
      <c r="T8" s="11">
        <v>125.48699999999999</v>
      </c>
      <c r="U8" s="15">
        <v>0.66045789499999996</v>
      </c>
      <c r="V8" s="11">
        <v>125.6172</v>
      </c>
      <c r="W8" s="11">
        <v>0.66114315800000001</v>
      </c>
      <c r="X8" s="11">
        <v>0.44740000000000002</v>
      </c>
      <c r="Y8" s="11">
        <v>45</v>
      </c>
      <c r="Z8" s="11">
        <v>0.23680000000000001</v>
      </c>
      <c r="AA8" s="11">
        <v>145</v>
      </c>
      <c r="AB8" s="11">
        <v>0.76319999999999999</v>
      </c>
      <c r="AC8" s="178">
        <f t="shared" si="4"/>
        <v>71.388888888888886</v>
      </c>
      <c r="AD8" s="178">
        <f t="shared" si="1"/>
        <v>5.166666666666667</v>
      </c>
      <c r="AE8" s="193" t="s">
        <v>337</v>
      </c>
      <c r="AF8" s="52">
        <f t="shared" si="2"/>
        <v>42.833333333333336</v>
      </c>
      <c r="AG8" s="52">
        <f t="shared" si="3"/>
        <v>3.1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11">
        <v>161</v>
      </c>
      <c r="H9" s="11">
        <v>156</v>
      </c>
      <c r="I9" s="11">
        <v>2</v>
      </c>
      <c r="J9" s="11">
        <v>1.2422</v>
      </c>
      <c r="K9" s="11">
        <v>97</v>
      </c>
      <c r="L9" s="11">
        <v>47</v>
      </c>
      <c r="M9" s="11">
        <v>14</v>
      </c>
      <c r="N9" s="11">
        <v>0</v>
      </c>
      <c r="O9" s="11">
        <v>3</v>
      </c>
      <c r="P9" s="11">
        <v>538</v>
      </c>
      <c r="Q9" s="11">
        <v>527</v>
      </c>
      <c r="R9" s="11">
        <v>3.2732999999999999</v>
      </c>
      <c r="S9" s="11">
        <v>156</v>
      </c>
      <c r="T9" s="11">
        <v>93.932900000000004</v>
      </c>
      <c r="U9" s="15">
        <v>0.58343416100000001</v>
      </c>
      <c r="V9" s="11">
        <v>93.657600000000002</v>
      </c>
      <c r="W9" s="11">
        <v>0.58172422400000001</v>
      </c>
      <c r="X9" s="11">
        <v>0.50309999999999999</v>
      </c>
      <c r="Y9" s="11">
        <v>6</v>
      </c>
      <c r="Z9" s="11">
        <v>3.73E-2</v>
      </c>
      <c r="AA9" s="11">
        <v>155</v>
      </c>
      <c r="AB9" s="11">
        <v>0.9627</v>
      </c>
      <c r="AC9" s="178">
        <f t="shared" si="4"/>
        <v>48.796296296296298</v>
      </c>
      <c r="AD9" s="178">
        <f t="shared" si="1"/>
        <v>4.333333333333333</v>
      </c>
      <c r="AE9" s="193" t="s">
        <v>337</v>
      </c>
      <c r="AF9" s="52">
        <f t="shared" si="2"/>
        <v>58.555555555555557</v>
      </c>
      <c r="AG9" s="52">
        <f t="shared" si="3"/>
        <v>5.2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11">
        <v>135</v>
      </c>
      <c r="H10" s="11">
        <v>131</v>
      </c>
      <c r="I10" s="11">
        <v>1</v>
      </c>
      <c r="J10" s="11">
        <v>0.74070000000000003</v>
      </c>
      <c r="K10" s="11">
        <v>92</v>
      </c>
      <c r="L10" s="11">
        <v>36</v>
      </c>
      <c r="M10" s="11">
        <v>6</v>
      </c>
      <c r="N10" s="11">
        <v>0</v>
      </c>
      <c r="O10" s="11">
        <v>1</v>
      </c>
      <c r="P10" s="11">
        <v>330</v>
      </c>
      <c r="Q10" s="11">
        <v>327</v>
      </c>
      <c r="R10" s="11">
        <v>2.4222000000000001</v>
      </c>
      <c r="S10" s="11">
        <v>131</v>
      </c>
      <c r="T10" s="11">
        <v>63.407800000000002</v>
      </c>
      <c r="U10" s="15">
        <v>0.469687407</v>
      </c>
      <c r="V10" s="11">
        <v>62.951300000000003</v>
      </c>
      <c r="W10" s="11">
        <v>0.46630592599999998</v>
      </c>
      <c r="X10" s="11">
        <v>0.60740000000000005</v>
      </c>
      <c r="Y10" s="11">
        <v>14</v>
      </c>
      <c r="Z10" s="11">
        <v>0.1037</v>
      </c>
      <c r="AA10" s="11">
        <v>121</v>
      </c>
      <c r="AB10" s="11">
        <v>0.89629999999999999</v>
      </c>
      <c r="AC10" s="178">
        <f t="shared" si="4"/>
        <v>38.928571428571431</v>
      </c>
      <c r="AD10" s="178">
        <f t="shared" si="1"/>
        <v>4.6785714285714288</v>
      </c>
      <c r="AE10" s="193" t="s">
        <v>337</v>
      </c>
      <c r="AF10" s="52">
        <f t="shared" si="2"/>
        <v>36.333333333333336</v>
      </c>
      <c r="AG10" s="52">
        <f t="shared" si="3"/>
        <v>4.3666666666666663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11">
        <v>368</v>
      </c>
      <c r="H11" s="11">
        <v>346</v>
      </c>
      <c r="I11" s="11">
        <v>2</v>
      </c>
      <c r="J11" s="11">
        <v>0.54349999999999998</v>
      </c>
      <c r="K11" s="11">
        <v>219</v>
      </c>
      <c r="L11" s="11">
        <v>97</v>
      </c>
      <c r="M11" s="11">
        <v>37</v>
      </c>
      <c r="N11" s="11">
        <v>6</v>
      </c>
      <c r="O11" s="11">
        <v>9</v>
      </c>
      <c r="P11" s="11">
        <v>1305</v>
      </c>
      <c r="Q11" s="11">
        <v>1272</v>
      </c>
      <c r="R11" s="11">
        <v>3.4565000000000001</v>
      </c>
      <c r="S11" s="11">
        <v>346</v>
      </c>
      <c r="T11" s="11">
        <v>1.0795999999999999</v>
      </c>
      <c r="U11" s="15">
        <v>2.933696E-3</v>
      </c>
      <c r="V11" s="11">
        <v>228.57259999999999</v>
      </c>
      <c r="W11" s="11">
        <v>0.62112119600000004</v>
      </c>
      <c r="X11" s="11">
        <v>0.99729999999999996</v>
      </c>
      <c r="Y11" s="11">
        <v>246</v>
      </c>
      <c r="Z11" s="11">
        <v>0.66849999999999998</v>
      </c>
      <c r="AA11" s="11">
        <v>122</v>
      </c>
      <c r="AB11" s="11">
        <v>0.33150000000000002</v>
      </c>
      <c r="AC11" s="178">
        <f t="shared" si="4"/>
        <v>106</v>
      </c>
      <c r="AD11" s="178">
        <f t="shared" si="1"/>
        <v>8.65</v>
      </c>
      <c r="AE11" s="192" t="s">
        <v>338</v>
      </c>
      <c r="AF11" s="52">
        <f t="shared" si="2"/>
        <v>70.666666666666671</v>
      </c>
      <c r="AG11" s="52">
        <f t="shared" si="3"/>
        <v>5.7666666666666666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11">
        <v>188</v>
      </c>
      <c r="H12" s="11">
        <v>186</v>
      </c>
      <c r="I12" s="11">
        <v>2</v>
      </c>
      <c r="J12" s="11">
        <v>1.0638000000000001</v>
      </c>
      <c r="K12" s="11">
        <v>83</v>
      </c>
      <c r="L12" s="11">
        <v>76</v>
      </c>
      <c r="M12" s="11">
        <v>23</v>
      </c>
      <c r="N12" s="11">
        <v>3</v>
      </c>
      <c r="O12" s="11">
        <v>3</v>
      </c>
      <c r="P12" s="11">
        <v>616</v>
      </c>
      <c r="Q12" s="11">
        <v>606</v>
      </c>
      <c r="R12" s="11">
        <v>3.2233999999999998</v>
      </c>
      <c r="S12" s="11">
        <v>186</v>
      </c>
      <c r="T12" s="11">
        <v>0</v>
      </c>
      <c r="U12" s="15">
        <v>0</v>
      </c>
      <c r="V12" s="11">
        <v>121.3614</v>
      </c>
      <c r="W12" s="11">
        <v>0.64553936199999995</v>
      </c>
      <c r="X12" s="11">
        <v>1</v>
      </c>
      <c r="Y12" s="11">
        <v>45</v>
      </c>
      <c r="Z12" s="11">
        <v>0.2394</v>
      </c>
      <c r="AA12" s="11">
        <v>143</v>
      </c>
      <c r="AB12" s="11">
        <v>0.76060000000000005</v>
      </c>
      <c r="AC12" s="178">
        <f t="shared" si="4"/>
        <v>56.111111111111114</v>
      </c>
      <c r="AD12" s="178">
        <f t="shared" si="1"/>
        <v>5.166666666666667</v>
      </c>
      <c r="AE12" s="193" t="s">
        <v>337</v>
      </c>
      <c r="AF12" s="52">
        <f t="shared" si="2"/>
        <v>67.333333333333329</v>
      </c>
      <c r="AG12" s="52">
        <f t="shared" si="3"/>
        <v>6.2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11">
        <v>201</v>
      </c>
      <c r="H13" s="11">
        <v>197</v>
      </c>
      <c r="I13" s="11">
        <v>2</v>
      </c>
      <c r="J13" s="11">
        <v>0.995</v>
      </c>
      <c r="K13" s="11">
        <v>126</v>
      </c>
      <c r="L13" s="11">
        <v>55</v>
      </c>
      <c r="M13" s="11">
        <v>14</v>
      </c>
      <c r="N13" s="11">
        <v>3</v>
      </c>
      <c r="O13" s="11">
        <v>3</v>
      </c>
      <c r="P13" s="11">
        <v>691</v>
      </c>
      <c r="Q13" s="11">
        <v>676</v>
      </c>
      <c r="R13" s="11">
        <v>3.3632</v>
      </c>
      <c r="S13" s="11">
        <v>197</v>
      </c>
      <c r="T13" s="11">
        <v>116.9354</v>
      </c>
      <c r="U13" s="15">
        <v>0.58176815900000001</v>
      </c>
      <c r="V13" s="11">
        <v>116.3096</v>
      </c>
      <c r="W13" s="11">
        <v>0.57865472600000001</v>
      </c>
      <c r="X13" s="11">
        <v>0.54730000000000001</v>
      </c>
      <c r="Y13" s="11">
        <v>30</v>
      </c>
      <c r="Z13" s="11">
        <v>0.14929999999999999</v>
      </c>
      <c r="AA13" s="11">
        <v>171</v>
      </c>
      <c r="AB13" s="11">
        <v>0.85070000000000001</v>
      </c>
      <c r="AC13" s="178">
        <f t="shared" si="4"/>
        <v>75.111111111111114</v>
      </c>
      <c r="AD13" s="178">
        <f t="shared" si="1"/>
        <v>6.5666666666666664</v>
      </c>
      <c r="AE13" s="193" t="s">
        <v>337</v>
      </c>
      <c r="AF13" s="52">
        <f t="shared" si="2"/>
        <v>75.111111111111114</v>
      </c>
      <c r="AG13" s="52">
        <f t="shared" si="3"/>
        <v>6.5666666666666664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11">
        <v>234</v>
      </c>
      <c r="H14" s="11">
        <v>229</v>
      </c>
      <c r="I14" s="11">
        <v>2</v>
      </c>
      <c r="J14" s="11">
        <v>0.85470000000000002</v>
      </c>
      <c r="K14" s="11">
        <v>132</v>
      </c>
      <c r="L14" s="11">
        <v>72</v>
      </c>
      <c r="M14" s="11">
        <v>27</v>
      </c>
      <c r="N14" s="11">
        <v>2</v>
      </c>
      <c r="O14" s="11">
        <v>1</v>
      </c>
      <c r="P14" s="11">
        <v>748</v>
      </c>
      <c r="Q14" s="11">
        <v>736</v>
      </c>
      <c r="R14" s="11">
        <v>3.1453000000000002</v>
      </c>
      <c r="S14" s="11">
        <v>229</v>
      </c>
      <c r="T14" s="11">
        <v>96.455200000000005</v>
      </c>
      <c r="U14" s="15">
        <v>0.41220170900000003</v>
      </c>
      <c r="V14" s="11">
        <v>133.4725</v>
      </c>
      <c r="W14" s="11">
        <v>0.57039529899999997</v>
      </c>
      <c r="X14" s="11">
        <v>0.63680000000000003</v>
      </c>
      <c r="Y14" s="11">
        <v>43</v>
      </c>
      <c r="Z14" s="11">
        <v>0.18379999999999999</v>
      </c>
      <c r="AA14" s="11">
        <v>191</v>
      </c>
      <c r="AB14" s="11">
        <v>0.81620000000000004</v>
      </c>
      <c r="AC14" s="178">
        <f t="shared" si="4"/>
        <v>53.333333333333336</v>
      </c>
      <c r="AD14" s="178">
        <f t="shared" si="1"/>
        <v>4.9782608695652177</v>
      </c>
      <c r="AE14" s="193" t="s">
        <v>337</v>
      </c>
      <c r="AF14" s="52">
        <f t="shared" si="2"/>
        <v>81.777777777777771</v>
      </c>
      <c r="AG14" s="52">
        <f t="shared" si="3"/>
        <v>7.6333333333333337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11">
        <v>178</v>
      </c>
      <c r="H15" s="11">
        <v>173</v>
      </c>
      <c r="I15" s="11">
        <v>0</v>
      </c>
      <c r="J15" s="11">
        <v>0</v>
      </c>
      <c r="K15" s="11">
        <v>106</v>
      </c>
      <c r="L15" s="11">
        <v>47</v>
      </c>
      <c r="M15" s="11">
        <v>20</v>
      </c>
      <c r="N15" s="11">
        <v>4</v>
      </c>
      <c r="O15" s="11">
        <v>1</v>
      </c>
      <c r="P15" s="11">
        <v>518</v>
      </c>
      <c r="Q15" s="11">
        <v>509</v>
      </c>
      <c r="R15" s="11">
        <v>2.8595999999999999</v>
      </c>
      <c r="S15" s="11">
        <v>173</v>
      </c>
      <c r="T15" s="11">
        <v>0.27579999999999999</v>
      </c>
      <c r="U15" s="15">
        <v>1.549438E-3</v>
      </c>
      <c r="V15" s="11">
        <v>103.20959999999999</v>
      </c>
      <c r="W15" s="11">
        <v>0.57982921300000001</v>
      </c>
      <c r="X15" s="11">
        <v>1</v>
      </c>
      <c r="Y15" s="11">
        <v>22</v>
      </c>
      <c r="Z15" s="11">
        <v>0.1236</v>
      </c>
      <c r="AA15" s="11">
        <v>156</v>
      </c>
      <c r="AB15" s="11">
        <v>0.87639999999999996</v>
      </c>
      <c r="AC15" s="178">
        <f t="shared" si="4"/>
        <v>56.555555555555557</v>
      </c>
      <c r="AD15" s="178">
        <f t="shared" si="1"/>
        <v>5.7666666666666666</v>
      </c>
      <c r="AE15" s="193" t="s">
        <v>337</v>
      </c>
      <c r="AF15" s="52">
        <f t="shared" si="2"/>
        <v>28.277777777777779</v>
      </c>
      <c r="AG15" s="52">
        <f t="shared" si="3"/>
        <v>2.8833333333333333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11">
        <v>244</v>
      </c>
      <c r="H16" s="11">
        <v>220</v>
      </c>
      <c r="I16" s="11">
        <v>3</v>
      </c>
      <c r="J16" s="11">
        <v>1.2295</v>
      </c>
      <c r="K16" s="11">
        <v>137</v>
      </c>
      <c r="L16" s="11">
        <v>80</v>
      </c>
      <c r="M16" s="11">
        <v>16</v>
      </c>
      <c r="N16" s="11">
        <v>1</v>
      </c>
      <c r="O16" s="11">
        <v>10</v>
      </c>
      <c r="P16" s="11">
        <v>755</v>
      </c>
      <c r="Q16" s="11">
        <v>734</v>
      </c>
      <c r="R16" s="11">
        <v>3.0082</v>
      </c>
      <c r="S16" s="11">
        <v>220</v>
      </c>
      <c r="T16" s="11">
        <v>17.3003</v>
      </c>
      <c r="U16" s="15">
        <v>7.0902868999999993E-2</v>
      </c>
      <c r="V16" s="11">
        <v>156.84479999999999</v>
      </c>
      <c r="W16" s="11">
        <v>0.642806557</v>
      </c>
      <c r="X16" s="11">
        <v>0.94259999999999999</v>
      </c>
      <c r="Y16" s="11">
        <v>31</v>
      </c>
      <c r="Z16" s="11">
        <v>0.127</v>
      </c>
      <c r="AA16" s="11">
        <v>213</v>
      </c>
      <c r="AB16" s="11">
        <v>0.873</v>
      </c>
      <c r="AC16" s="178">
        <f t="shared" si="4"/>
        <v>62.735042735042732</v>
      </c>
      <c r="AD16" s="178">
        <f t="shared" si="1"/>
        <v>5.6410256410256414</v>
      </c>
      <c r="AE16" s="193" t="s">
        <v>337</v>
      </c>
      <c r="AF16" s="52">
        <f t="shared" si="2"/>
        <v>40.777777777777779</v>
      </c>
      <c r="AG16" s="52">
        <f t="shared" si="3"/>
        <v>3.6666666666666665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11">
        <v>52</v>
      </c>
      <c r="H17" s="11">
        <v>52</v>
      </c>
      <c r="I17" s="11">
        <v>1</v>
      </c>
      <c r="J17" s="11">
        <v>1.9231</v>
      </c>
      <c r="K17" s="11">
        <v>42</v>
      </c>
      <c r="L17" s="11">
        <v>6</v>
      </c>
      <c r="M17" s="11">
        <v>3</v>
      </c>
      <c r="N17" s="11">
        <v>0</v>
      </c>
      <c r="O17" s="11">
        <v>1</v>
      </c>
      <c r="P17" s="11">
        <v>196</v>
      </c>
      <c r="Q17" s="11">
        <v>193</v>
      </c>
      <c r="R17" s="11">
        <v>3.7115</v>
      </c>
      <c r="S17" s="11">
        <v>52</v>
      </c>
      <c r="T17" s="11">
        <v>25.288499999999999</v>
      </c>
      <c r="U17" s="15">
        <v>0.486317308</v>
      </c>
      <c r="V17" s="11">
        <v>25.2257</v>
      </c>
      <c r="W17" s="11">
        <v>0.48510961499999999</v>
      </c>
      <c r="X17" s="11">
        <v>0.76919999999999999</v>
      </c>
      <c r="Y17" s="11">
        <v>7</v>
      </c>
      <c r="Z17" s="11">
        <v>0.1346</v>
      </c>
      <c r="AA17" s="11">
        <v>45</v>
      </c>
      <c r="AB17" s="11">
        <v>0.86539999999999995</v>
      </c>
      <c r="AC17" s="178">
        <f t="shared" si="4"/>
        <v>64.333333333333329</v>
      </c>
      <c r="AD17" s="178">
        <f t="shared" si="1"/>
        <v>5.2</v>
      </c>
      <c r="AE17" s="193" t="s">
        <v>337</v>
      </c>
      <c r="AF17" s="52">
        <f t="shared" si="2"/>
        <v>64.333333333333329</v>
      </c>
      <c r="AG17" s="52">
        <f t="shared" si="3"/>
        <v>5.2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11">
        <v>193</v>
      </c>
      <c r="H18" s="11">
        <v>181</v>
      </c>
      <c r="I18" s="11">
        <v>4</v>
      </c>
      <c r="J18" s="11">
        <v>2.0724999999999998</v>
      </c>
      <c r="K18" s="11">
        <v>111</v>
      </c>
      <c r="L18" s="11">
        <v>51</v>
      </c>
      <c r="M18" s="11">
        <v>27</v>
      </c>
      <c r="N18" s="11">
        <v>3</v>
      </c>
      <c r="O18" s="11">
        <v>1</v>
      </c>
      <c r="P18" s="11">
        <v>628</v>
      </c>
      <c r="Q18" s="11">
        <v>609</v>
      </c>
      <c r="R18" s="11">
        <v>3.1554000000000002</v>
      </c>
      <c r="S18" s="11">
        <v>181</v>
      </c>
      <c r="T18" s="11">
        <v>0</v>
      </c>
      <c r="U18" s="15">
        <v>0</v>
      </c>
      <c r="V18" s="11">
        <v>119.6027</v>
      </c>
      <c r="W18" s="11">
        <v>0.61970310900000003</v>
      </c>
      <c r="X18" s="11">
        <v>1</v>
      </c>
      <c r="Y18" s="11">
        <v>18</v>
      </c>
      <c r="Z18" s="11">
        <v>9.3299999999999994E-2</v>
      </c>
      <c r="AA18" s="11">
        <v>175</v>
      </c>
      <c r="AB18" s="11">
        <v>0.90669999999999995</v>
      </c>
      <c r="AC18" s="178">
        <f t="shared" si="4"/>
        <v>65.483870967741936</v>
      </c>
      <c r="AD18" s="178">
        <f t="shared" si="1"/>
        <v>5.838709677419355</v>
      </c>
      <c r="AE18" s="193" t="s">
        <v>337</v>
      </c>
      <c r="AF18" s="52">
        <f t="shared" si="2"/>
        <v>67.666666666666671</v>
      </c>
      <c r="AG18" s="52">
        <f t="shared" si="3"/>
        <v>6.0333333333333332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11">
        <v>92</v>
      </c>
      <c r="H19" s="11">
        <v>89</v>
      </c>
      <c r="I19" s="11">
        <v>1</v>
      </c>
      <c r="J19" s="11">
        <v>1.087</v>
      </c>
      <c r="K19" s="11">
        <v>57</v>
      </c>
      <c r="L19" s="11">
        <v>22</v>
      </c>
      <c r="M19" s="11">
        <v>8</v>
      </c>
      <c r="N19" s="11">
        <v>1</v>
      </c>
      <c r="O19" s="11">
        <v>4</v>
      </c>
      <c r="P19" s="11">
        <v>364</v>
      </c>
      <c r="Q19" s="11">
        <v>355</v>
      </c>
      <c r="R19" s="11">
        <v>3.8586999999999998</v>
      </c>
      <c r="S19" s="11">
        <v>89</v>
      </c>
      <c r="T19" s="11">
        <v>56.667999999999999</v>
      </c>
      <c r="U19" s="15">
        <v>0.61595652199999995</v>
      </c>
      <c r="V19" s="11">
        <v>60.996499999999997</v>
      </c>
      <c r="W19" s="11">
        <v>0.66300543499999998</v>
      </c>
      <c r="X19" s="11">
        <v>0.55430000000000001</v>
      </c>
      <c r="Y19" s="11">
        <v>9</v>
      </c>
      <c r="Z19" s="11">
        <v>9.7799999999999998E-2</v>
      </c>
      <c r="AA19" s="11">
        <v>83</v>
      </c>
      <c r="AB19" s="11">
        <v>0.9022</v>
      </c>
      <c r="AC19" s="178">
        <f t="shared" si="4"/>
        <v>53.787878787878789</v>
      </c>
      <c r="AD19" s="178">
        <f t="shared" si="1"/>
        <v>4.0454545454545459</v>
      </c>
      <c r="AE19" s="194" t="s">
        <v>337</v>
      </c>
      <c r="AF19" s="52">
        <f t="shared" si="2"/>
        <v>118.33333333333333</v>
      </c>
      <c r="AG19" s="52">
        <f t="shared" si="3"/>
        <v>8.9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11">
        <v>120</v>
      </c>
      <c r="H20" s="11">
        <v>120</v>
      </c>
      <c r="I20" s="11">
        <v>2</v>
      </c>
      <c r="J20" s="11">
        <v>1.6667000000000001</v>
      </c>
      <c r="K20" s="11">
        <v>71</v>
      </c>
      <c r="L20" s="11">
        <v>34</v>
      </c>
      <c r="M20" s="11">
        <v>13</v>
      </c>
      <c r="N20" s="11">
        <v>1</v>
      </c>
      <c r="O20" s="11">
        <v>1</v>
      </c>
      <c r="P20" s="11">
        <v>895</v>
      </c>
      <c r="Q20" s="11">
        <v>896</v>
      </c>
      <c r="R20" s="11">
        <v>7.4667000000000003</v>
      </c>
      <c r="S20" s="11">
        <v>120</v>
      </c>
      <c r="T20" s="11">
        <v>67.703999999999994</v>
      </c>
      <c r="U20" s="15">
        <v>0.56420000000000003</v>
      </c>
      <c r="V20" s="11">
        <v>67.671999999999997</v>
      </c>
      <c r="W20" s="11">
        <v>0.56393333300000004</v>
      </c>
      <c r="X20" s="11">
        <v>0.5917</v>
      </c>
      <c r="Y20" s="11">
        <v>19</v>
      </c>
      <c r="Z20" s="11">
        <v>0.1583</v>
      </c>
      <c r="AA20" s="11">
        <v>101</v>
      </c>
      <c r="AB20" s="11">
        <v>0.8417</v>
      </c>
      <c r="AC20" s="178">
        <f t="shared" si="4"/>
        <v>213.33333333333334</v>
      </c>
      <c r="AD20" s="178">
        <f t="shared" si="1"/>
        <v>8.5714285714285712</v>
      </c>
      <c r="AE20" s="194" t="s">
        <v>337</v>
      </c>
      <c r="AF20" s="52">
        <f t="shared" si="2"/>
        <v>298.66666666666669</v>
      </c>
      <c r="AG20" s="52">
        <f t="shared" si="3"/>
        <v>12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6188</v>
      </c>
      <c r="H21" s="54">
        <f t="shared" ref="H21:J21" si="5">SUM(H5:H20)</f>
        <v>5800</v>
      </c>
      <c r="I21" s="54">
        <f t="shared" si="5"/>
        <v>207</v>
      </c>
      <c r="J21" s="54">
        <f t="shared" si="5"/>
        <v>23.441100000000002</v>
      </c>
      <c r="K21" s="54">
        <f t="shared" ref="K21:S21" si="6">SUM(K5:K20)</f>
        <v>1879</v>
      </c>
      <c r="L21" s="54">
        <f t="shared" si="6"/>
        <v>970</v>
      </c>
      <c r="M21" s="54">
        <f t="shared" si="6"/>
        <v>518</v>
      </c>
      <c r="N21" s="54">
        <f t="shared" si="6"/>
        <v>83</v>
      </c>
      <c r="O21" s="54">
        <f t="shared" si="6"/>
        <v>147</v>
      </c>
      <c r="P21" s="54">
        <f t="shared" si="6"/>
        <v>15151</v>
      </c>
      <c r="Q21" s="55">
        <f t="shared" si="6"/>
        <v>26975</v>
      </c>
      <c r="R21" s="55"/>
      <c r="S21" s="55">
        <f t="shared" si="6"/>
        <v>5800</v>
      </c>
      <c r="T21" s="55">
        <f>+Q21/G21</f>
        <v>4.3592436974789912</v>
      </c>
      <c r="U21" s="55">
        <f>+S21/G21</f>
        <v>0.93729799612152553</v>
      </c>
      <c r="V21" s="55">
        <f>SUM(V5:V20)</f>
        <v>2898.0476999999996</v>
      </c>
      <c r="W21" s="51"/>
      <c r="X21" s="51"/>
      <c r="Y21" s="51"/>
      <c r="Z21" s="51"/>
      <c r="AA21" s="51"/>
      <c r="AB21" s="51"/>
      <c r="AC21" s="51"/>
      <c r="AD21" s="51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1:V1"/>
    <mergeCell ref="A21:C21"/>
  </mergeCells>
  <conditionalFormatting sqref="U5 W5">
    <cfRule type="cellIs" dxfId="155" priority="7" operator="lessThan">
      <formula>1.6</formula>
    </cfRule>
  </conditionalFormatting>
  <conditionalFormatting sqref="U6 W6">
    <cfRule type="cellIs" dxfId="154" priority="6" operator="lessThan">
      <formula>1</formula>
    </cfRule>
  </conditionalFormatting>
  <conditionalFormatting sqref="U7:U10">
    <cfRule type="cellIs" dxfId="153" priority="5" operator="lessThan">
      <formula>0.6</formula>
    </cfRule>
  </conditionalFormatting>
  <conditionalFormatting sqref="W7:W10">
    <cfRule type="cellIs" dxfId="152" priority="4" operator="lessThan">
      <formula>0.6</formula>
    </cfRule>
  </conditionalFormatting>
  <conditionalFormatting sqref="U11 W11">
    <cfRule type="cellIs" dxfId="151" priority="3" operator="lessThan">
      <formula>0.8</formula>
    </cfRule>
  </conditionalFormatting>
  <conditionalFormatting sqref="U12:U20">
    <cfRule type="cellIs" dxfId="150" priority="2" operator="lessThan">
      <formula>0.6</formula>
    </cfRule>
  </conditionalFormatting>
  <conditionalFormatting sqref="W12:W20">
    <cfRule type="cellIs" dxfId="149" priority="1" operator="lessThan">
      <formula>0.6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zoomScale="90" zoomScaleNormal="90" workbookViewId="0">
      <selection activeCell="A24" sqref="A24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8" width="15.7109375" hidden="1" customWidth="1"/>
    <col min="19" max="19" width="16.7109375" hidden="1" customWidth="1"/>
    <col min="20" max="20" width="11.140625" hidden="1" customWidth="1"/>
    <col min="21" max="21" width="12.5703125" bestFit="1" customWidth="1"/>
    <col min="22" max="22" width="14.28515625" hidden="1" customWidth="1"/>
    <col min="24" max="28" width="0" hidden="1" customWidth="1"/>
  </cols>
  <sheetData>
    <row r="1" spans="1:33" ht="22.5">
      <c r="A1" s="301" t="s">
        <v>130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31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79" t="s">
        <v>329</v>
      </c>
      <c r="V4" s="56" t="s">
        <v>141</v>
      </c>
      <c r="W4" s="17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40" customFormat="1" ht="38.25" thickBot="1">
      <c r="A5" s="237">
        <v>1</v>
      </c>
      <c r="B5" s="237">
        <v>10660</v>
      </c>
      <c r="C5" s="238" t="s">
        <v>375</v>
      </c>
      <c r="D5" s="239" t="s">
        <v>116</v>
      </c>
      <c r="E5" s="239">
        <v>522</v>
      </c>
      <c r="F5" s="244">
        <v>532</v>
      </c>
      <c r="G5" s="239">
        <v>2642</v>
      </c>
      <c r="H5" s="239">
        <v>2473</v>
      </c>
      <c r="I5" s="239">
        <v>156</v>
      </c>
      <c r="J5" s="239">
        <v>5.7606999999999999</v>
      </c>
      <c r="K5" s="239">
        <v>0</v>
      </c>
      <c r="L5" s="239">
        <v>0</v>
      </c>
      <c r="M5" s="239">
        <v>0</v>
      </c>
      <c r="N5" s="239">
        <v>0</v>
      </c>
      <c r="O5" s="239">
        <v>0</v>
      </c>
      <c r="P5" s="239"/>
      <c r="Q5" s="239">
        <v>11962</v>
      </c>
      <c r="R5" s="239">
        <v>4.4173</v>
      </c>
      <c r="S5" s="239">
        <v>2473</v>
      </c>
      <c r="T5" s="239"/>
      <c r="U5" s="239">
        <v>1.53</v>
      </c>
      <c r="V5" s="239"/>
      <c r="W5" s="239">
        <v>1.54</v>
      </c>
      <c r="X5" s="239"/>
      <c r="Y5" s="239">
        <v>0</v>
      </c>
      <c r="Z5" s="239">
        <v>0</v>
      </c>
      <c r="AA5" s="239">
        <v>0</v>
      </c>
      <c r="AB5" s="239">
        <v>0</v>
      </c>
      <c r="AC5" s="242">
        <f>+(Q5*100)/(F5*$AC$3)</f>
        <v>72.532136793596891</v>
      </c>
      <c r="AD5" s="242">
        <f t="shared" ref="AD5" si="0">+H5/F5</f>
        <v>4.6484962406015038</v>
      </c>
      <c r="AE5" s="235" t="s">
        <v>335</v>
      </c>
      <c r="AF5" s="234">
        <f>+(Q5*100)/(E5*$AC$3)</f>
        <v>73.921641329872699</v>
      </c>
      <c r="AG5" s="234">
        <f>+H5/E5</f>
        <v>4.7375478927203067</v>
      </c>
    </row>
    <row r="6" spans="1:33" s="12" customFormat="1" ht="38.25" thickBot="1">
      <c r="A6" s="176">
        <v>2</v>
      </c>
      <c r="B6" s="176">
        <v>10688</v>
      </c>
      <c r="C6" s="177" t="s">
        <v>119</v>
      </c>
      <c r="D6" s="11" t="s">
        <v>105</v>
      </c>
      <c r="E6" s="11">
        <v>180</v>
      </c>
      <c r="F6" s="11">
        <v>202</v>
      </c>
      <c r="G6" s="11">
        <v>945</v>
      </c>
      <c r="H6" s="11">
        <v>897</v>
      </c>
      <c r="I6" s="11">
        <v>50</v>
      </c>
      <c r="J6" s="11">
        <v>5.2910000000000004</v>
      </c>
      <c r="K6" s="11">
        <v>336</v>
      </c>
      <c r="L6" s="11">
        <v>211</v>
      </c>
      <c r="M6" s="11">
        <v>228</v>
      </c>
      <c r="N6" s="11">
        <v>62</v>
      </c>
      <c r="O6" s="11">
        <v>108</v>
      </c>
      <c r="P6" s="11">
        <v>4940</v>
      </c>
      <c r="Q6" s="11">
        <v>4771</v>
      </c>
      <c r="R6" s="11">
        <v>5.0487000000000002</v>
      </c>
      <c r="S6" s="11">
        <v>897</v>
      </c>
      <c r="T6" s="11">
        <v>1241.1141</v>
      </c>
      <c r="U6" s="15">
        <v>1.3133482540000001</v>
      </c>
      <c r="V6" s="11">
        <v>1238.7557999999999</v>
      </c>
      <c r="W6" s="15">
        <v>1.3108526979999999</v>
      </c>
      <c r="X6" s="11">
        <v>0.20849999999999999</v>
      </c>
      <c r="Y6" s="11">
        <v>574</v>
      </c>
      <c r="Z6" s="11">
        <v>0.60740000000000005</v>
      </c>
      <c r="AA6" s="11">
        <v>371</v>
      </c>
      <c r="AB6" s="11">
        <v>0.3926</v>
      </c>
      <c r="AC6" s="178">
        <f>+(Q6*100)/(F6*$AC$3)</f>
        <v>76.189715745768126</v>
      </c>
      <c r="AD6" s="178">
        <f t="shared" ref="AD6:AD20" si="1">+H6/F6</f>
        <v>4.4405940594059405</v>
      </c>
      <c r="AE6" s="185" t="s">
        <v>336</v>
      </c>
      <c r="AF6" s="52">
        <f t="shared" ref="AF6:AF20" si="2">+(Q6*100)/(E6*$AC$3)</f>
        <v>85.501792114695334</v>
      </c>
      <c r="AG6" s="52">
        <f t="shared" ref="AG6:AG20" si="3">+H6/E6</f>
        <v>4.9833333333333334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11">
        <v>217</v>
      </c>
      <c r="H7" s="11">
        <v>206</v>
      </c>
      <c r="I7" s="11">
        <v>2</v>
      </c>
      <c r="J7" s="11">
        <v>0.92169999999999996</v>
      </c>
      <c r="K7" s="11">
        <v>128</v>
      </c>
      <c r="L7" s="11">
        <v>58</v>
      </c>
      <c r="M7" s="11">
        <v>30</v>
      </c>
      <c r="N7" s="11">
        <v>1</v>
      </c>
      <c r="O7" s="11">
        <v>0</v>
      </c>
      <c r="P7" s="11">
        <v>692</v>
      </c>
      <c r="Q7" s="11">
        <v>676</v>
      </c>
      <c r="R7" s="11">
        <v>3.1152000000000002</v>
      </c>
      <c r="S7" s="11">
        <v>206</v>
      </c>
      <c r="T7" s="11">
        <v>6.8407999999999998</v>
      </c>
      <c r="U7" s="15">
        <v>3.1524424000000002E-2</v>
      </c>
      <c r="V7" s="11">
        <v>125.7268</v>
      </c>
      <c r="W7" s="15">
        <v>0.579386175</v>
      </c>
      <c r="X7" s="11">
        <v>0.97240000000000004</v>
      </c>
      <c r="Y7" s="11">
        <v>23</v>
      </c>
      <c r="Z7" s="11">
        <v>0.106</v>
      </c>
      <c r="AA7" s="11">
        <v>194</v>
      </c>
      <c r="AB7" s="11">
        <v>0.89400000000000002</v>
      </c>
      <c r="AC7" s="178">
        <f t="shared" ref="AC7:AC20" si="4">+(Q7*100)/(F7*$AC$3)</f>
        <v>72.688172043010752</v>
      </c>
      <c r="AD7" s="178">
        <f t="shared" si="1"/>
        <v>6.8666666666666663</v>
      </c>
      <c r="AE7" s="185" t="s">
        <v>337</v>
      </c>
      <c r="AF7" s="52">
        <f t="shared" si="2"/>
        <v>72.688172043010752</v>
      </c>
      <c r="AG7" s="52">
        <f t="shared" si="3"/>
        <v>6.8666666666666663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11">
        <v>190</v>
      </c>
      <c r="H8" s="11">
        <v>182</v>
      </c>
      <c r="I8" s="11">
        <v>3</v>
      </c>
      <c r="J8" s="11">
        <v>1.5789</v>
      </c>
      <c r="K8" s="11">
        <v>95</v>
      </c>
      <c r="L8" s="11">
        <v>60</v>
      </c>
      <c r="M8" s="11">
        <v>30</v>
      </c>
      <c r="N8" s="11">
        <v>3</v>
      </c>
      <c r="O8" s="11">
        <v>2</v>
      </c>
      <c r="P8" s="11">
        <v>1038</v>
      </c>
      <c r="Q8" s="11">
        <v>666</v>
      </c>
      <c r="R8" s="11">
        <v>3.5053000000000001</v>
      </c>
      <c r="S8" s="11">
        <v>182</v>
      </c>
      <c r="T8" s="11">
        <v>127.4503</v>
      </c>
      <c r="U8" s="15">
        <v>0.67079105299999997</v>
      </c>
      <c r="V8" s="11">
        <v>127.0921</v>
      </c>
      <c r="W8" s="15">
        <v>0.66890578899999997</v>
      </c>
      <c r="X8" s="11">
        <v>0.37890000000000001</v>
      </c>
      <c r="Y8" s="11">
        <v>54</v>
      </c>
      <c r="Z8" s="11">
        <v>0.28420000000000001</v>
      </c>
      <c r="AA8" s="11">
        <v>136</v>
      </c>
      <c r="AB8" s="11">
        <v>0.71579999999999999</v>
      </c>
      <c r="AC8" s="178">
        <f t="shared" si="4"/>
        <v>59.677419354838712</v>
      </c>
      <c r="AD8" s="178">
        <f t="shared" si="1"/>
        <v>5.0555555555555554</v>
      </c>
      <c r="AE8" s="186" t="s">
        <v>337</v>
      </c>
      <c r="AF8" s="52">
        <f t="shared" si="2"/>
        <v>35.806451612903224</v>
      </c>
      <c r="AG8" s="52">
        <f t="shared" si="3"/>
        <v>3.0333333333333332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11">
        <v>141</v>
      </c>
      <c r="H9" s="11">
        <v>139</v>
      </c>
      <c r="I9" s="11">
        <v>3</v>
      </c>
      <c r="J9" s="11">
        <v>2.1276999999999999</v>
      </c>
      <c r="K9" s="11">
        <v>85</v>
      </c>
      <c r="L9" s="11">
        <v>40</v>
      </c>
      <c r="M9" s="11">
        <v>12</v>
      </c>
      <c r="N9" s="11">
        <v>3</v>
      </c>
      <c r="O9" s="11">
        <v>1</v>
      </c>
      <c r="P9" s="11">
        <v>530</v>
      </c>
      <c r="Q9" s="11">
        <v>520</v>
      </c>
      <c r="R9" s="11">
        <v>3.6879</v>
      </c>
      <c r="S9" s="11">
        <v>139</v>
      </c>
      <c r="T9" s="11">
        <v>57.687800000000003</v>
      </c>
      <c r="U9" s="15">
        <v>0.40913333299999999</v>
      </c>
      <c r="V9" s="11">
        <v>76.746499999999997</v>
      </c>
      <c r="W9" s="15">
        <v>0.54430141799999998</v>
      </c>
      <c r="X9" s="11">
        <v>0.64539999999999997</v>
      </c>
      <c r="Y9" s="11">
        <v>5</v>
      </c>
      <c r="Z9" s="11">
        <v>3.5499999999999997E-2</v>
      </c>
      <c r="AA9" s="11">
        <v>136</v>
      </c>
      <c r="AB9" s="11">
        <v>0.96450000000000002</v>
      </c>
      <c r="AC9" s="178">
        <f t="shared" si="4"/>
        <v>46.594982078853043</v>
      </c>
      <c r="AD9" s="178">
        <f t="shared" si="1"/>
        <v>3.8611111111111112</v>
      </c>
      <c r="AE9" s="186" t="s">
        <v>337</v>
      </c>
      <c r="AF9" s="52">
        <f t="shared" si="2"/>
        <v>55.913978494623656</v>
      </c>
      <c r="AG9" s="52">
        <f t="shared" si="3"/>
        <v>4.6333333333333337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11">
        <v>105</v>
      </c>
      <c r="H10" s="11">
        <v>100</v>
      </c>
      <c r="I10" s="11">
        <v>1</v>
      </c>
      <c r="J10" s="11">
        <v>0.95240000000000002</v>
      </c>
      <c r="K10" s="11">
        <v>61</v>
      </c>
      <c r="L10" s="11">
        <v>32</v>
      </c>
      <c r="M10" s="11">
        <v>9</v>
      </c>
      <c r="N10" s="11">
        <v>1</v>
      </c>
      <c r="O10" s="11">
        <v>2</v>
      </c>
      <c r="P10" s="11">
        <v>337</v>
      </c>
      <c r="Q10" s="11">
        <v>333</v>
      </c>
      <c r="R10" s="11">
        <v>3.1714000000000002</v>
      </c>
      <c r="S10" s="11">
        <v>100</v>
      </c>
      <c r="T10" s="11">
        <v>64.439800000000005</v>
      </c>
      <c r="U10" s="15">
        <v>0.61371238100000003</v>
      </c>
      <c r="V10" s="11">
        <v>64.1875</v>
      </c>
      <c r="W10" s="15">
        <v>0.61130952400000005</v>
      </c>
      <c r="X10" s="11">
        <v>0.4667</v>
      </c>
      <c r="Y10" s="11">
        <v>16</v>
      </c>
      <c r="Z10" s="11">
        <v>0.15240000000000001</v>
      </c>
      <c r="AA10" s="11">
        <v>89</v>
      </c>
      <c r="AB10" s="11">
        <v>0.84760000000000002</v>
      </c>
      <c r="AC10" s="178">
        <f t="shared" si="4"/>
        <v>38.364055299539167</v>
      </c>
      <c r="AD10" s="178">
        <f t="shared" si="1"/>
        <v>3.5714285714285716</v>
      </c>
      <c r="AE10" s="186" t="s">
        <v>337</v>
      </c>
      <c r="AF10" s="52">
        <f t="shared" si="2"/>
        <v>35.806451612903224</v>
      </c>
      <c r="AG10" s="52">
        <f t="shared" si="3"/>
        <v>3.3333333333333335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11">
        <v>345</v>
      </c>
      <c r="H11" s="11">
        <v>329</v>
      </c>
      <c r="I11" s="11">
        <v>1</v>
      </c>
      <c r="J11" s="11">
        <v>0.28989999999999999</v>
      </c>
      <c r="K11" s="11">
        <v>167</v>
      </c>
      <c r="L11" s="11">
        <v>115</v>
      </c>
      <c r="M11" s="11">
        <v>49</v>
      </c>
      <c r="N11" s="11">
        <v>2</v>
      </c>
      <c r="O11" s="11">
        <v>12</v>
      </c>
      <c r="P11" s="11">
        <v>1183</v>
      </c>
      <c r="Q11" s="11">
        <v>1156</v>
      </c>
      <c r="R11" s="11">
        <v>3.3506999999999998</v>
      </c>
      <c r="S11" s="11">
        <v>329</v>
      </c>
      <c r="T11" s="11">
        <v>0</v>
      </c>
      <c r="U11" s="15">
        <v>0</v>
      </c>
      <c r="V11" s="11">
        <v>246.76499999999999</v>
      </c>
      <c r="W11" s="15">
        <v>0.71526087000000005</v>
      </c>
      <c r="X11" s="11">
        <v>1</v>
      </c>
      <c r="Y11" s="11">
        <v>243</v>
      </c>
      <c r="Z11" s="11">
        <v>0.70430000000000004</v>
      </c>
      <c r="AA11" s="11">
        <v>102</v>
      </c>
      <c r="AB11" s="11">
        <v>0.29570000000000002</v>
      </c>
      <c r="AC11" s="178">
        <f t="shared" si="4"/>
        <v>93.225806451612897</v>
      </c>
      <c r="AD11" s="178">
        <f t="shared" si="1"/>
        <v>8.2249999999999996</v>
      </c>
      <c r="AE11" s="185" t="s">
        <v>338</v>
      </c>
      <c r="AF11" s="52">
        <f t="shared" si="2"/>
        <v>62.1505376344086</v>
      </c>
      <c r="AG11" s="52">
        <f t="shared" si="3"/>
        <v>5.4833333333333334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11">
        <v>170</v>
      </c>
      <c r="H12" s="11">
        <v>166</v>
      </c>
      <c r="I12" s="11">
        <v>1</v>
      </c>
      <c r="J12" s="11">
        <v>0.58819999999999995</v>
      </c>
      <c r="K12" s="11">
        <v>88</v>
      </c>
      <c r="L12" s="11">
        <v>44</v>
      </c>
      <c r="M12" s="11">
        <v>28</v>
      </c>
      <c r="N12" s="11">
        <v>6</v>
      </c>
      <c r="O12" s="11">
        <v>4</v>
      </c>
      <c r="P12" s="11">
        <v>632</v>
      </c>
      <c r="Q12" s="11">
        <v>622</v>
      </c>
      <c r="R12" s="11">
        <v>3.6587999999999998</v>
      </c>
      <c r="S12" s="11">
        <v>166</v>
      </c>
      <c r="T12" s="11">
        <v>3.6882000000000001</v>
      </c>
      <c r="U12" s="15">
        <v>2.1695294E-2</v>
      </c>
      <c r="V12" s="11">
        <v>117.9944</v>
      </c>
      <c r="W12" s="15">
        <v>0.69408470600000005</v>
      </c>
      <c r="X12" s="11">
        <v>0.97650000000000003</v>
      </c>
      <c r="Y12" s="11">
        <v>36</v>
      </c>
      <c r="Z12" s="11">
        <v>0.21179999999999999</v>
      </c>
      <c r="AA12" s="11">
        <v>134</v>
      </c>
      <c r="AB12" s="11">
        <v>0.78820000000000001</v>
      </c>
      <c r="AC12" s="178">
        <f t="shared" si="4"/>
        <v>55.734767025089603</v>
      </c>
      <c r="AD12" s="178">
        <f t="shared" si="1"/>
        <v>4.6111111111111107</v>
      </c>
      <c r="AE12" s="186" t="s">
        <v>337</v>
      </c>
      <c r="AF12" s="52">
        <f t="shared" si="2"/>
        <v>66.881720430107521</v>
      </c>
      <c r="AG12" s="52">
        <f t="shared" si="3"/>
        <v>5.5333333333333332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11">
        <v>188</v>
      </c>
      <c r="H13" s="11">
        <v>180</v>
      </c>
      <c r="I13" s="11">
        <v>0</v>
      </c>
      <c r="J13" s="11">
        <v>0</v>
      </c>
      <c r="K13" s="11">
        <v>114</v>
      </c>
      <c r="L13" s="11">
        <v>49</v>
      </c>
      <c r="M13" s="11">
        <v>19</v>
      </c>
      <c r="N13" s="11">
        <v>2</v>
      </c>
      <c r="O13" s="11">
        <v>4</v>
      </c>
      <c r="P13" s="11">
        <v>685</v>
      </c>
      <c r="Q13" s="11">
        <v>670</v>
      </c>
      <c r="R13" s="11">
        <v>3.5638000000000001</v>
      </c>
      <c r="S13" s="11">
        <v>180</v>
      </c>
      <c r="T13" s="11">
        <v>7.3231999999999999</v>
      </c>
      <c r="U13" s="15">
        <v>3.8953190999999998E-2</v>
      </c>
      <c r="V13" s="11">
        <v>115.541</v>
      </c>
      <c r="W13" s="15">
        <v>0.61457978700000004</v>
      </c>
      <c r="X13" s="11">
        <v>0.96279999999999999</v>
      </c>
      <c r="Y13" s="11">
        <v>21</v>
      </c>
      <c r="Z13" s="11">
        <v>0.11169999999999999</v>
      </c>
      <c r="AA13" s="11">
        <v>167</v>
      </c>
      <c r="AB13" s="11">
        <v>0.88829999999999998</v>
      </c>
      <c r="AC13" s="178">
        <f t="shared" si="4"/>
        <v>72.043010752688176</v>
      </c>
      <c r="AD13" s="178">
        <f t="shared" si="1"/>
        <v>6</v>
      </c>
      <c r="AE13" s="186" t="s">
        <v>337</v>
      </c>
      <c r="AF13" s="52">
        <f t="shared" si="2"/>
        <v>72.043010752688176</v>
      </c>
      <c r="AG13" s="52">
        <f t="shared" si="3"/>
        <v>6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11">
        <v>248</v>
      </c>
      <c r="H14" s="11">
        <v>239</v>
      </c>
      <c r="I14" s="11">
        <v>3</v>
      </c>
      <c r="J14" s="11">
        <v>1.2097</v>
      </c>
      <c r="K14" s="11">
        <v>137</v>
      </c>
      <c r="L14" s="11">
        <v>78</v>
      </c>
      <c r="M14" s="11">
        <v>28</v>
      </c>
      <c r="N14" s="11">
        <v>2</v>
      </c>
      <c r="O14" s="11">
        <v>3</v>
      </c>
      <c r="P14" s="11">
        <v>731</v>
      </c>
      <c r="Q14" s="11">
        <v>720</v>
      </c>
      <c r="R14" s="11">
        <v>2.9032</v>
      </c>
      <c r="S14" s="11">
        <v>239</v>
      </c>
      <c r="T14" s="11">
        <v>0</v>
      </c>
      <c r="U14" s="15">
        <v>0</v>
      </c>
      <c r="V14" s="11">
        <v>142.1473</v>
      </c>
      <c r="W14" s="15">
        <v>0.57317459699999995</v>
      </c>
      <c r="X14" s="11">
        <v>1</v>
      </c>
      <c r="Y14" s="11">
        <v>44</v>
      </c>
      <c r="Z14" s="11">
        <v>0.1774</v>
      </c>
      <c r="AA14" s="11">
        <v>204</v>
      </c>
      <c r="AB14" s="11">
        <v>0.8226</v>
      </c>
      <c r="AC14" s="178">
        <f t="shared" si="4"/>
        <v>50.490883590462836</v>
      </c>
      <c r="AD14" s="178">
        <f t="shared" si="1"/>
        <v>5.1956521739130439</v>
      </c>
      <c r="AE14" s="186" t="s">
        <v>337</v>
      </c>
      <c r="AF14" s="52">
        <f t="shared" si="2"/>
        <v>77.41935483870968</v>
      </c>
      <c r="AG14" s="52">
        <f t="shared" si="3"/>
        <v>7.9666666666666668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11">
        <v>167</v>
      </c>
      <c r="H15" s="11">
        <v>160</v>
      </c>
      <c r="I15" s="11">
        <v>1</v>
      </c>
      <c r="J15" s="11">
        <v>0.5988</v>
      </c>
      <c r="K15" s="11">
        <v>97</v>
      </c>
      <c r="L15" s="11">
        <v>52</v>
      </c>
      <c r="M15" s="11">
        <v>11</v>
      </c>
      <c r="N15" s="11">
        <v>3</v>
      </c>
      <c r="O15" s="11">
        <v>4</v>
      </c>
      <c r="P15" s="11">
        <v>556</v>
      </c>
      <c r="Q15" s="11">
        <v>542</v>
      </c>
      <c r="R15" s="11">
        <v>3.2454999999999998</v>
      </c>
      <c r="S15" s="11">
        <v>160</v>
      </c>
      <c r="T15" s="11">
        <v>1.1055999999999999</v>
      </c>
      <c r="U15" s="15">
        <v>6.6203590000000001E-3</v>
      </c>
      <c r="V15" s="11">
        <v>101.1207</v>
      </c>
      <c r="W15" s="15">
        <v>0.60551317400000004</v>
      </c>
      <c r="X15" s="11">
        <v>0.99399999999999999</v>
      </c>
      <c r="Y15" s="11">
        <v>18</v>
      </c>
      <c r="Z15" s="11">
        <v>0.10780000000000001</v>
      </c>
      <c r="AA15" s="11">
        <v>149</v>
      </c>
      <c r="AB15" s="11">
        <v>0.89219999999999999</v>
      </c>
      <c r="AC15" s="178">
        <f t="shared" si="4"/>
        <v>58.27956989247312</v>
      </c>
      <c r="AD15" s="178">
        <f t="shared" si="1"/>
        <v>5.333333333333333</v>
      </c>
      <c r="AE15" s="186" t="s">
        <v>337</v>
      </c>
      <c r="AF15" s="52">
        <f t="shared" si="2"/>
        <v>29.13978494623656</v>
      </c>
      <c r="AG15" s="52">
        <f t="shared" si="3"/>
        <v>2.6666666666666665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11">
        <v>237</v>
      </c>
      <c r="H16" s="11">
        <v>216</v>
      </c>
      <c r="I16" s="11">
        <v>2</v>
      </c>
      <c r="J16" s="11">
        <v>0.84389999999999998</v>
      </c>
      <c r="K16" s="11">
        <v>139</v>
      </c>
      <c r="L16" s="11">
        <v>61</v>
      </c>
      <c r="M16" s="11">
        <v>26</v>
      </c>
      <c r="N16" s="11">
        <v>4</v>
      </c>
      <c r="O16" s="11">
        <v>7</v>
      </c>
      <c r="P16" s="11">
        <v>802</v>
      </c>
      <c r="Q16" s="11">
        <v>771</v>
      </c>
      <c r="R16" s="11">
        <v>3.2532000000000001</v>
      </c>
      <c r="S16" s="11">
        <v>216</v>
      </c>
      <c r="T16" s="11">
        <v>12.101900000000001</v>
      </c>
      <c r="U16" s="15">
        <v>5.1062868999999997E-2</v>
      </c>
      <c r="V16" s="11">
        <v>154.63570000000001</v>
      </c>
      <c r="W16" s="15">
        <v>0.65247130799999997</v>
      </c>
      <c r="X16" s="11">
        <v>0.96619999999999995</v>
      </c>
      <c r="Y16" s="11">
        <v>28</v>
      </c>
      <c r="Z16" s="11">
        <v>0.1181</v>
      </c>
      <c r="AA16" s="11">
        <v>209</v>
      </c>
      <c r="AB16" s="11">
        <v>0.88190000000000002</v>
      </c>
      <c r="AC16" s="178">
        <f t="shared" si="4"/>
        <v>63.771712158808931</v>
      </c>
      <c r="AD16" s="178">
        <f t="shared" si="1"/>
        <v>5.5384615384615383</v>
      </c>
      <c r="AE16" s="186" t="s">
        <v>337</v>
      </c>
      <c r="AF16" s="52">
        <f t="shared" si="2"/>
        <v>41.451612903225808</v>
      </c>
      <c r="AG16" s="52">
        <f t="shared" si="3"/>
        <v>3.6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11">
        <v>38</v>
      </c>
      <c r="H17" s="11">
        <v>37</v>
      </c>
      <c r="I17" s="11">
        <v>0</v>
      </c>
      <c r="J17" s="11">
        <v>0</v>
      </c>
      <c r="K17" s="11">
        <v>25</v>
      </c>
      <c r="L17" s="11">
        <v>8</v>
      </c>
      <c r="M17" s="11">
        <v>4</v>
      </c>
      <c r="N17" s="11">
        <v>0</v>
      </c>
      <c r="O17" s="11">
        <v>1</v>
      </c>
      <c r="P17" s="11">
        <v>212</v>
      </c>
      <c r="Q17" s="11">
        <v>210</v>
      </c>
      <c r="R17" s="11">
        <v>5.5263</v>
      </c>
      <c r="S17" s="11">
        <v>37</v>
      </c>
      <c r="T17" s="11">
        <v>41.482799999999997</v>
      </c>
      <c r="U17" s="15">
        <v>1.091652632</v>
      </c>
      <c r="V17" s="11">
        <v>41.731000000000002</v>
      </c>
      <c r="W17" s="15">
        <v>1.098184211</v>
      </c>
      <c r="X17" s="11">
        <v>0.55259999999999998</v>
      </c>
      <c r="Y17" s="11">
        <v>10</v>
      </c>
      <c r="Z17" s="11">
        <v>0.26319999999999999</v>
      </c>
      <c r="AA17" s="11">
        <v>28</v>
      </c>
      <c r="AB17" s="11">
        <v>0.73680000000000001</v>
      </c>
      <c r="AC17" s="178">
        <f t="shared" si="4"/>
        <v>67.741935483870961</v>
      </c>
      <c r="AD17" s="178">
        <f t="shared" si="1"/>
        <v>3.7</v>
      </c>
      <c r="AE17" s="186" t="s">
        <v>337</v>
      </c>
      <c r="AF17" s="52">
        <f t="shared" si="2"/>
        <v>67.741935483870961</v>
      </c>
      <c r="AG17" s="52">
        <f t="shared" si="3"/>
        <v>3.7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11">
        <v>199</v>
      </c>
      <c r="H18" s="11">
        <v>190</v>
      </c>
      <c r="I18" s="11">
        <v>2</v>
      </c>
      <c r="J18" s="11">
        <v>1.0049999999999999</v>
      </c>
      <c r="K18" s="11">
        <v>126</v>
      </c>
      <c r="L18" s="11">
        <v>59</v>
      </c>
      <c r="M18" s="11">
        <v>13</v>
      </c>
      <c r="N18" s="11">
        <v>0</v>
      </c>
      <c r="O18" s="11">
        <v>1</v>
      </c>
      <c r="P18" s="11">
        <v>501</v>
      </c>
      <c r="Q18" s="11">
        <v>489</v>
      </c>
      <c r="R18" s="11">
        <v>2.4573</v>
      </c>
      <c r="S18" s="11">
        <v>190</v>
      </c>
      <c r="T18" s="11">
        <v>0.26319999999999999</v>
      </c>
      <c r="U18" s="15">
        <v>1.322613E-3</v>
      </c>
      <c r="V18" s="11">
        <v>101.6887</v>
      </c>
      <c r="W18" s="15">
        <v>0.51099849200000003</v>
      </c>
      <c r="X18" s="11">
        <v>1</v>
      </c>
      <c r="Y18" s="11">
        <v>18</v>
      </c>
      <c r="Z18" s="11">
        <v>9.0499999999999997E-2</v>
      </c>
      <c r="AA18" s="11">
        <v>181</v>
      </c>
      <c r="AB18" s="11">
        <v>0.90949999999999998</v>
      </c>
      <c r="AC18" s="178">
        <f t="shared" si="4"/>
        <v>50.884495317377734</v>
      </c>
      <c r="AD18" s="178">
        <f t="shared" si="1"/>
        <v>6.129032258064516</v>
      </c>
      <c r="AE18" s="186" t="s">
        <v>337</v>
      </c>
      <c r="AF18" s="52">
        <f t="shared" si="2"/>
        <v>52.58064516129032</v>
      </c>
      <c r="AG18" s="52">
        <f t="shared" si="3"/>
        <v>6.333333333333333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11">
        <v>98</v>
      </c>
      <c r="H19" s="11">
        <v>94</v>
      </c>
      <c r="I19" s="11">
        <v>1</v>
      </c>
      <c r="J19" s="11">
        <v>1.0204</v>
      </c>
      <c r="K19" s="11">
        <v>56</v>
      </c>
      <c r="L19" s="11">
        <v>29</v>
      </c>
      <c r="M19" s="11">
        <v>10</v>
      </c>
      <c r="N19" s="11">
        <v>2</v>
      </c>
      <c r="O19" s="11">
        <v>1</v>
      </c>
      <c r="P19" s="11">
        <v>290</v>
      </c>
      <c r="Q19" s="11">
        <v>283</v>
      </c>
      <c r="R19" s="11">
        <v>2.8877999999999999</v>
      </c>
      <c r="S19" s="11">
        <v>94</v>
      </c>
      <c r="T19" s="11">
        <v>60.176000000000002</v>
      </c>
      <c r="U19" s="15">
        <v>0.61404081600000004</v>
      </c>
      <c r="V19" s="11">
        <v>59.847499999999997</v>
      </c>
      <c r="W19" s="15">
        <v>0.61068877600000004</v>
      </c>
      <c r="X19" s="11">
        <v>0.5</v>
      </c>
      <c r="Y19" s="11">
        <v>9</v>
      </c>
      <c r="Z19" s="11">
        <v>9.1800000000000007E-2</v>
      </c>
      <c r="AA19" s="11">
        <v>89</v>
      </c>
      <c r="AB19" s="11">
        <v>0.90820000000000001</v>
      </c>
      <c r="AC19" s="178">
        <f t="shared" si="4"/>
        <v>41.495601173020525</v>
      </c>
      <c r="AD19" s="178">
        <f t="shared" si="1"/>
        <v>4.2727272727272725</v>
      </c>
      <c r="AE19" s="187" t="s">
        <v>337</v>
      </c>
      <c r="AF19" s="52">
        <f t="shared" si="2"/>
        <v>91.290322580645167</v>
      </c>
      <c r="AG19" s="52">
        <f t="shared" si="3"/>
        <v>9.4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11">
        <v>90</v>
      </c>
      <c r="H20" s="11">
        <v>90</v>
      </c>
      <c r="I20" s="11">
        <v>1</v>
      </c>
      <c r="J20" s="11">
        <v>1.1111</v>
      </c>
      <c r="K20" s="11">
        <v>46</v>
      </c>
      <c r="L20" s="11">
        <v>30</v>
      </c>
      <c r="M20" s="11">
        <v>11</v>
      </c>
      <c r="N20" s="11">
        <v>0</v>
      </c>
      <c r="O20" s="11">
        <v>3</v>
      </c>
      <c r="P20" s="11">
        <v>403</v>
      </c>
      <c r="Q20" s="11">
        <v>404</v>
      </c>
      <c r="R20" s="11">
        <v>4.4889000000000001</v>
      </c>
      <c r="S20" s="11">
        <v>90</v>
      </c>
      <c r="T20" s="11">
        <v>60.737099999999998</v>
      </c>
      <c r="U20" s="15">
        <v>0.67485666700000002</v>
      </c>
      <c r="V20" s="11">
        <v>60.634799999999998</v>
      </c>
      <c r="W20" s="15">
        <v>0.67371999999999999</v>
      </c>
      <c r="X20" s="11">
        <v>0.4889</v>
      </c>
      <c r="Y20" s="11">
        <v>7</v>
      </c>
      <c r="Z20" s="11">
        <v>7.7799999999999994E-2</v>
      </c>
      <c r="AA20" s="11">
        <v>83</v>
      </c>
      <c r="AB20" s="11">
        <v>0.92220000000000002</v>
      </c>
      <c r="AC20" s="178">
        <f t="shared" si="4"/>
        <v>93.087557603686633</v>
      </c>
      <c r="AD20" s="178">
        <f t="shared" si="1"/>
        <v>6.4285714285714288</v>
      </c>
      <c r="AE20" s="187" t="s">
        <v>337</v>
      </c>
      <c r="AF20" s="52">
        <f t="shared" si="2"/>
        <v>130.32258064516128</v>
      </c>
      <c r="AG20" s="52">
        <f t="shared" si="3"/>
        <v>9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65">
        <f>SUM(G5:G20)</f>
        <v>6020</v>
      </c>
      <c r="H21" s="65">
        <f t="shared" ref="H21:J21" si="5">SUM(H5:H20)</f>
        <v>5698</v>
      </c>
      <c r="I21" s="65">
        <f t="shared" si="5"/>
        <v>227</v>
      </c>
      <c r="J21" s="65">
        <f t="shared" si="5"/>
        <v>23.299400000000002</v>
      </c>
      <c r="K21" s="65">
        <f t="shared" ref="K21:S21" si="6">SUM(K5:K20)</f>
        <v>1700</v>
      </c>
      <c r="L21" s="65">
        <f t="shared" si="6"/>
        <v>926</v>
      </c>
      <c r="M21" s="65">
        <f t="shared" si="6"/>
        <v>508</v>
      </c>
      <c r="N21" s="65">
        <f t="shared" si="6"/>
        <v>91</v>
      </c>
      <c r="O21" s="65">
        <f t="shared" si="6"/>
        <v>153</v>
      </c>
      <c r="P21" s="65">
        <f t="shared" si="6"/>
        <v>13532</v>
      </c>
      <c r="Q21" s="66">
        <f t="shared" si="6"/>
        <v>24795</v>
      </c>
      <c r="R21" s="66"/>
      <c r="S21" s="66">
        <f t="shared" si="6"/>
        <v>5698</v>
      </c>
      <c r="T21" s="66">
        <f>+Q21/G21</f>
        <v>4.118770764119601</v>
      </c>
      <c r="U21" s="66">
        <f>+S21/G21</f>
        <v>0.94651162790697674</v>
      </c>
      <c r="V21" s="66">
        <f>SUM(V5:V20)</f>
        <v>2774.6147999999998</v>
      </c>
      <c r="W21" s="63"/>
      <c r="X21" s="63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1:V1"/>
    <mergeCell ref="A21:C21"/>
  </mergeCells>
  <conditionalFormatting sqref="U5 W5">
    <cfRule type="cellIs" dxfId="148" priority="7" operator="lessThan">
      <formula>1.6</formula>
    </cfRule>
  </conditionalFormatting>
  <conditionalFormatting sqref="U6 W6">
    <cfRule type="cellIs" dxfId="147" priority="6" operator="lessThan">
      <formula>1</formula>
    </cfRule>
  </conditionalFormatting>
  <conditionalFormatting sqref="U7:U10">
    <cfRule type="cellIs" dxfId="146" priority="5" operator="lessThan">
      <formula>0.6</formula>
    </cfRule>
  </conditionalFormatting>
  <conditionalFormatting sqref="W7:W10">
    <cfRule type="cellIs" dxfId="145" priority="4" operator="lessThan">
      <formula>0.6</formula>
    </cfRule>
  </conditionalFormatting>
  <conditionalFormatting sqref="U11 W11">
    <cfRule type="cellIs" dxfId="144" priority="3" operator="lessThan">
      <formula>0.8</formula>
    </cfRule>
  </conditionalFormatting>
  <conditionalFormatting sqref="U12:U20">
    <cfRule type="cellIs" dxfId="143" priority="2" operator="lessThan">
      <formula>0.6</formula>
    </cfRule>
  </conditionalFormatting>
  <conditionalFormatting sqref="W12:W20">
    <cfRule type="cellIs" dxfId="142" priority="1" operator="lessThan">
      <formula>0.6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zoomScale="90" zoomScaleNormal="90" workbookViewId="0">
      <selection activeCell="A24" sqref="A24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8" width="15.7109375" hidden="1" customWidth="1"/>
    <col min="19" max="19" width="16.7109375" hidden="1" customWidth="1"/>
    <col min="20" max="20" width="11.140625" hidden="1" customWidth="1"/>
    <col min="21" max="21" width="12.5703125" style="21" bestFit="1" customWidth="1"/>
    <col min="22" max="22" width="14.28515625" hidden="1" customWidth="1"/>
    <col min="23" max="23" width="12.5703125" style="21" bestFit="1" customWidth="1"/>
    <col min="24" max="28" width="0" hidden="1" customWidth="1"/>
  </cols>
  <sheetData>
    <row r="1" spans="1:33" ht="22.5">
      <c r="A1" s="301" t="s">
        <v>319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31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56"/>
      <c r="S4" s="56" t="s">
        <v>117</v>
      </c>
      <c r="T4" s="56" t="s">
        <v>101</v>
      </c>
      <c r="U4" s="189" t="s">
        <v>329</v>
      </c>
      <c r="V4" s="56" t="s">
        <v>141</v>
      </c>
      <c r="W4" s="18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40" customFormat="1" ht="38.25" thickBot="1">
      <c r="A5" s="237">
        <v>1</v>
      </c>
      <c r="B5" s="237">
        <v>10660</v>
      </c>
      <c r="C5" s="238" t="s">
        <v>375</v>
      </c>
      <c r="D5" s="239" t="s">
        <v>116</v>
      </c>
      <c r="E5" s="239">
        <v>522</v>
      </c>
      <c r="F5" s="244">
        <v>532</v>
      </c>
      <c r="G5" s="239">
        <v>2411</v>
      </c>
      <c r="H5" s="239">
        <v>2262</v>
      </c>
      <c r="I5" s="239">
        <v>125</v>
      </c>
      <c r="J5" s="239">
        <v>5.1082999999999998</v>
      </c>
      <c r="K5" s="239">
        <v>0</v>
      </c>
      <c r="L5" s="239">
        <v>0</v>
      </c>
      <c r="M5" s="239">
        <v>0</v>
      </c>
      <c r="N5" s="239">
        <v>0</v>
      </c>
      <c r="O5" s="239">
        <v>0</v>
      </c>
      <c r="P5" s="239"/>
      <c r="Q5" s="239">
        <v>11400</v>
      </c>
      <c r="R5" s="239">
        <v>4.6588000000000003</v>
      </c>
      <c r="S5" s="239">
        <v>2262</v>
      </c>
      <c r="T5" s="239"/>
      <c r="U5" s="243">
        <v>1.62</v>
      </c>
      <c r="V5" s="239"/>
      <c r="W5" s="243">
        <v>1.62</v>
      </c>
      <c r="X5" s="239"/>
      <c r="Y5" s="239">
        <v>0</v>
      </c>
      <c r="Z5" s="239">
        <v>0</v>
      </c>
      <c r="AA5" s="239">
        <v>0</v>
      </c>
      <c r="AB5" s="239">
        <v>0</v>
      </c>
      <c r="AC5" s="242">
        <f>+(Q5*100)/(F5*$AC$3)</f>
        <v>69.124423963133637</v>
      </c>
      <c r="AD5" s="242">
        <f>+H5/F5</f>
        <v>4.2518796992481205</v>
      </c>
      <c r="AE5" s="235" t="s">
        <v>335</v>
      </c>
      <c r="AF5" s="234">
        <f>+(Q5*100)/(E5*$AC$3)</f>
        <v>70.448646644419725</v>
      </c>
      <c r="AG5" s="234">
        <f>+H5/E5</f>
        <v>4.333333333333333</v>
      </c>
    </row>
    <row r="6" spans="1:33" s="12" customFormat="1" ht="38.25" thickBot="1">
      <c r="A6" s="176">
        <v>2</v>
      </c>
      <c r="B6" s="176">
        <v>10688</v>
      </c>
      <c r="C6" s="177" t="s">
        <v>119</v>
      </c>
      <c r="D6" s="11" t="s">
        <v>105</v>
      </c>
      <c r="E6" s="11">
        <v>180</v>
      </c>
      <c r="F6" s="11">
        <v>202</v>
      </c>
      <c r="G6" s="11">
        <v>998</v>
      </c>
      <c r="H6" s="11">
        <v>969</v>
      </c>
      <c r="I6" s="11">
        <v>39</v>
      </c>
      <c r="J6" s="11">
        <v>3.9077999999999999</v>
      </c>
      <c r="K6" s="11">
        <v>356</v>
      </c>
      <c r="L6" s="11">
        <v>208</v>
      </c>
      <c r="M6" s="11">
        <v>271</v>
      </c>
      <c r="N6" s="11">
        <v>43</v>
      </c>
      <c r="O6" s="11">
        <v>120</v>
      </c>
      <c r="P6" s="11">
        <v>5174</v>
      </c>
      <c r="Q6" s="11">
        <v>5006</v>
      </c>
      <c r="R6" s="11">
        <v>5.016</v>
      </c>
      <c r="S6" s="11">
        <v>969</v>
      </c>
      <c r="T6" s="11">
        <v>0</v>
      </c>
      <c r="U6" s="15">
        <v>0</v>
      </c>
      <c r="V6" s="11">
        <v>1344.9111</v>
      </c>
      <c r="W6" s="15">
        <v>1.347606313</v>
      </c>
      <c r="X6" s="11">
        <v>1</v>
      </c>
      <c r="Y6" s="11">
        <v>631</v>
      </c>
      <c r="Z6" s="11">
        <v>0.63229999999999997</v>
      </c>
      <c r="AA6" s="11">
        <v>367</v>
      </c>
      <c r="AB6" s="11">
        <v>0.36770000000000003</v>
      </c>
      <c r="AC6" s="178">
        <f>+(Q6*100)/(F6*$AC$3)</f>
        <v>79.94251038007026</v>
      </c>
      <c r="AD6" s="178">
        <f>+H6/F6</f>
        <v>4.7970297029702973</v>
      </c>
      <c r="AE6" s="185" t="s">
        <v>336</v>
      </c>
      <c r="AF6" s="52">
        <f t="shared" ref="AF6:AF20" si="0">+(Q6*100)/(E6*$AC$3)</f>
        <v>89.713261648745515</v>
      </c>
      <c r="AG6" s="52">
        <f t="shared" ref="AG6:AG20" si="1">+H6/E6</f>
        <v>5.3833333333333337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11">
        <v>241</v>
      </c>
      <c r="H7" s="11">
        <v>238</v>
      </c>
      <c r="I7" s="11">
        <v>8</v>
      </c>
      <c r="J7" s="11">
        <v>3.3195000000000001</v>
      </c>
      <c r="K7" s="11">
        <v>119</v>
      </c>
      <c r="L7" s="11">
        <v>74</v>
      </c>
      <c r="M7" s="11">
        <v>37</v>
      </c>
      <c r="N7" s="11">
        <v>5</v>
      </c>
      <c r="O7" s="11">
        <v>6</v>
      </c>
      <c r="P7" s="11">
        <v>674</v>
      </c>
      <c r="Q7" s="11">
        <v>656</v>
      </c>
      <c r="R7" s="11">
        <v>2.722</v>
      </c>
      <c r="S7" s="11">
        <v>238</v>
      </c>
      <c r="T7" s="11">
        <v>27.1509</v>
      </c>
      <c r="U7" s="15">
        <v>0.112659336</v>
      </c>
      <c r="V7" s="11">
        <v>175.54660000000001</v>
      </c>
      <c r="W7" s="15">
        <v>0.72840912899999999</v>
      </c>
      <c r="X7" s="11">
        <v>0.92949999999999999</v>
      </c>
      <c r="Y7" s="11">
        <v>27</v>
      </c>
      <c r="Z7" s="11">
        <v>0.112</v>
      </c>
      <c r="AA7" s="11">
        <v>214</v>
      </c>
      <c r="AB7" s="11">
        <v>0.88800000000000001</v>
      </c>
      <c r="AC7" s="178">
        <f t="shared" ref="AC7:AC20" si="2">+(Q7*100)/(F7*$AC$3)</f>
        <v>70.537634408602145</v>
      </c>
      <c r="AD7" s="178">
        <f t="shared" ref="AD7:AD20" si="3">+H7/F7</f>
        <v>7.9333333333333336</v>
      </c>
      <c r="AE7" s="185" t="s">
        <v>337</v>
      </c>
      <c r="AF7" s="52">
        <f t="shared" si="0"/>
        <v>70.537634408602145</v>
      </c>
      <c r="AG7" s="52">
        <f t="shared" si="1"/>
        <v>7.9333333333333336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11">
        <v>190</v>
      </c>
      <c r="H8" s="11">
        <v>183</v>
      </c>
      <c r="I8" s="11">
        <v>4</v>
      </c>
      <c r="J8" s="11">
        <v>2.1053000000000002</v>
      </c>
      <c r="K8" s="11">
        <v>97</v>
      </c>
      <c r="L8" s="11">
        <v>50</v>
      </c>
      <c r="M8" s="11">
        <v>35</v>
      </c>
      <c r="N8" s="11">
        <v>2</v>
      </c>
      <c r="O8" s="11">
        <v>6</v>
      </c>
      <c r="P8" s="11">
        <v>744</v>
      </c>
      <c r="Q8" s="11">
        <v>736</v>
      </c>
      <c r="R8" s="11">
        <v>3.8736999999999999</v>
      </c>
      <c r="S8" s="11">
        <v>183</v>
      </c>
      <c r="T8" s="11">
        <v>141.0051</v>
      </c>
      <c r="U8" s="15">
        <v>0.74213210500000004</v>
      </c>
      <c r="V8" s="11">
        <v>140.8956</v>
      </c>
      <c r="W8" s="15">
        <v>0.74155578899999997</v>
      </c>
      <c r="X8" s="11">
        <v>0.43680000000000002</v>
      </c>
      <c r="Y8" s="11">
        <v>52</v>
      </c>
      <c r="Z8" s="11">
        <v>0.2737</v>
      </c>
      <c r="AA8" s="11">
        <v>138</v>
      </c>
      <c r="AB8" s="11">
        <v>0.72629999999999995</v>
      </c>
      <c r="AC8" s="178">
        <f t="shared" si="2"/>
        <v>65.949820788530459</v>
      </c>
      <c r="AD8" s="178">
        <f t="shared" si="3"/>
        <v>5.083333333333333</v>
      </c>
      <c r="AE8" s="186" t="s">
        <v>337</v>
      </c>
      <c r="AF8" s="52">
        <f t="shared" si="0"/>
        <v>39.56989247311828</v>
      </c>
      <c r="AG8" s="52">
        <f t="shared" si="1"/>
        <v>3.05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11">
        <v>159</v>
      </c>
      <c r="H9" s="11">
        <v>156</v>
      </c>
      <c r="I9" s="11">
        <v>2</v>
      </c>
      <c r="J9" s="11">
        <v>1.2579</v>
      </c>
      <c r="K9" s="11">
        <v>87</v>
      </c>
      <c r="L9" s="11">
        <v>44</v>
      </c>
      <c r="M9" s="11">
        <v>23</v>
      </c>
      <c r="N9" s="11">
        <v>2</v>
      </c>
      <c r="O9" s="11">
        <v>3</v>
      </c>
      <c r="P9" s="11">
        <v>538</v>
      </c>
      <c r="Q9" s="11">
        <v>532</v>
      </c>
      <c r="R9" s="11">
        <v>3.3458999999999999</v>
      </c>
      <c r="S9" s="11">
        <v>156</v>
      </c>
      <c r="T9" s="11">
        <v>101.87220000000001</v>
      </c>
      <c r="U9" s="15">
        <v>0.64070565999999995</v>
      </c>
      <c r="V9" s="11">
        <v>101.7761</v>
      </c>
      <c r="W9" s="15">
        <v>0.64010125799999995</v>
      </c>
      <c r="X9" s="11">
        <v>0.50309999999999999</v>
      </c>
      <c r="Y9" s="11">
        <v>9</v>
      </c>
      <c r="Z9" s="11">
        <v>5.6599999999999998E-2</v>
      </c>
      <c r="AA9" s="11">
        <v>150</v>
      </c>
      <c r="AB9" s="11">
        <v>0.94340000000000002</v>
      </c>
      <c r="AC9" s="178">
        <f t="shared" si="2"/>
        <v>47.670250896057347</v>
      </c>
      <c r="AD9" s="178">
        <f t="shared" si="3"/>
        <v>4.333333333333333</v>
      </c>
      <c r="AE9" s="186" t="s">
        <v>337</v>
      </c>
      <c r="AF9" s="52">
        <f t="shared" si="0"/>
        <v>57.204301075268816</v>
      </c>
      <c r="AG9" s="52">
        <f t="shared" si="1"/>
        <v>5.2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11">
        <v>131</v>
      </c>
      <c r="H10" s="11">
        <v>129</v>
      </c>
      <c r="I10" s="11">
        <v>3</v>
      </c>
      <c r="J10" s="11">
        <v>2.2900999999999998</v>
      </c>
      <c r="K10" s="11">
        <v>64</v>
      </c>
      <c r="L10" s="11">
        <v>51</v>
      </c>
      <c r="M10" s="11">
        <v>11</v>
      </c>
      <c r="N10" s="11">
        <v>0</v>
      </c>
      <c r="O10" s="11">
        <v>5</v>
      </c>
      <c r="P10" s="11">
        <v>399</v>
      </c>
      <c r="Q10" s="11">
        <v>395</v>
      </c>
      <c r="R10" s="11">
        <v>3.0152999999999999</v>
      </c>
      <c r="S10" s="11">
        <v>129</v>
      </c>
      <c r="T10" s="11">
        <v>92.456299999999999</v>
      </c>
      <c r="U10" s="15">
        <v>0.705773282</v>
      </c>
      <c r="V10" s="11">
        <v>91.9696</v>
      </c>
      <c r="W10" s="15">
        <v>0.70205801499999998</v>
      </c>
      <c r="X10" s="11">
        <v>0.45800000000000002</v>
      </c>
      <c r="Y10" s="11">
        <v>17</v>
      </c>
      <c r="Z10" s="11">
        <v>0.1298</v>
      </c>
      <c r="AA10" s="11">
        <v>114</v>
      </c>
      <c r="AB10" s="11">
        <v>0.87019999999999997</v>
      </c>
      <c r="AC10" s="178">
        <f t="shared" si="2"/>
        <v>45.506912442396313</v>
      </c>
      <c r="AD10" s="178">
        <f t="shared" si="3"/>
        <v>4.6071428571428568</v>
      </c>
      <c r="AE10" s="186" t="s">
        <v>337</v>
      </c>
      <c r="AF10" s="52">
        <f t="shared" si="0"/>
        <v>42.473118279569896</v>
      </c>
      <c r="AG10" s="52">
        <f t="shared" si="1"/>
        <v>4.3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11">
        <v>331</v>
      </c>
      <c r="H11" s="11">
        <v>316</v>
      </c>
      <c r="I11" s="11">
        <v>0</v>
      </c>
      <c r="J11" s="11">
        <v>0</v>
      </c>
      <c r="K11" s="11">
        <v>161</v>
      </c>
      <c r="L11" s="11">
        <v>101</v>
      </c>
      <c r="M11" s="11">
        <v>53</v>
      </c>
      <c r="N11" s="11">
        <v>6</v>
      </c>
      <c r="O11" s="11">
        <v>10</v>
      </c>
      <c r="P11" s="11">
        <v>1180</v>
      </c>
      <c r="Q11" s="11">
        <v>1156</v>
      </c>
      <c r="R11" s="11">
        <v>3.4923999999999999</v>
      </c>
      <c r="S11" s="11">
        <v>316</v>
      </c>
      <c r="T11" s="11">
        <v>215.85169999999999</v>
      </c>
      <c r="U11" s="15">
        <v>0.65211993999999995</v>
      </c>
      <c r="V11" s="11">
        <v>238.18700000000001</v>
      </c>
      <c r="W11" s="15">
        <v>0.719598187</v>
      </c>
      <c r="X11" s="11">
        <v>0.50449999999999995</v>
      </c>
      <c r="Y11" s="11">
        <v>249</v>
      </c>
      <c r="Z11" s="11">
        <v>0.75229999999999997</v>
      </c>
      <c r="AA11" s="11">
        <v>82</v>
      </c>
      <c r="AB11" s="11">
        <v>0.2477</v>
      </c>
      <c r="AC11" s="178">
        <f t="shared" si="2"/>
        <v>93.225806451612897</v>
      </c>
      <c r="AD11" s="178">
        <f t="shared" si="3"/>
        <v>7.9</v>
      </c>
      <c r="AE11" s="185" t="s">
        <v>338</v>
      </c>
      <c r="AF11" s="52">
        <f t="shared" si="0"/>
        <v>62.1505376344086</v>
      </c>
      <c r="AG11" s="52">
        <f t="shared" si="1"/>
        <v>5.2666666666666666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11">
        <v>193</v>
      </c>
      <c r="H12" s="11">
        <v>188</v>
      </c>
      <c r="I12" s="11">
        <v>3</v>
      </c>
      <c r="J12" s="11">
        <v>1.5544</v>
      </c>
      <c r="K12" s="11">
        <v>91</v>
      </c>
      <c r="L12" s="11">
        <v>63</v>
      </c>
      <c r="M12" s="11">
        <v>28</v>
      </c>
      <c r="N12" s="11">
        <v>7</v>
      </c>
      <c r="O12" s="11">
        <v>4</v>
      </c>
      <c r="P12" s="11">
        <v>716</v>
      </c>
      <c r="Q12" s="11">
        <v>712</v>
      </c>
      <c r="R12" s="11">
        <v>3.6890999999999998</v>
      </c>
      <c r="S12" s="11">
        <v>188</v>
      </c>
      <c r="T12" s="11">
        <v>135.88669999999999</v>
      </c>
      <c r="U12" s="15">
        <v>0.704076166</v>
      </c>
      <c r="V12" s="11">
        <v>135.3366</v>
      </c>
      <c r="W12" s="15">
        <v>0.70122590699999998</v>
      </c>
      <c r="X12" s="11">
        <v>0.41449999999999998</v>
      </c>
      <c r="Y12" s="11">
        <v>46</v>
      </c>
      <c r="Z12" s="11">
        <v>0.23830000000000001</v>
      </c>
      <c r="AA12" s="11">
        <v>147</v>
      </c>
      <c r="AB12" s="11">
        <v>0.76170000000000004</v>
      </c>
      <c r="AC12" s="178">
        <f t="shared" si="2"/>
        <v>63.799283154121866</v>
      </c>
      <c r="AD12" s="178">
        <f t="shared" si="3"/>
        <v>5.2222222222222223</v>
      </c>
      <c r="AE12" s="186" t="s">
        <v>337</v>
      </c>
      <c r="AF12" s="52">
        <f t="shared" si="0"/>
        <v>76.55913978494624</v>
      </c>
      <c r="AG12" s="52">
        <f t="shared" si="1"/>
        <v>6.2666666666666666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11">
        <v>174</v>
      </c>
      <c r="H13" s="11">
        <v>173</v>
      </c>
      <c r="I13" s="11">
        <v>2</v>
      </c>
      <c r="J13" s="11">
        <v>1.1494</v>
      </c>
      <c r="K13" s="11">
        <v>91</v>
      </c>
      <c r="L13" s="11">
        <v>54</v>
      </c>
      <c r="M13" s="11">
        <v>23</v>
      </c>
      <c r="N13" s="11">
        <v>3</v>
      </c>
      <c r="O13" s="11">
        <v>3</v>
      </c>
      <c r="P13" s="11">
        <v>567</v>
      </c>
      <c r="Q13" s="11">
        <v>556</v>
      </c>
      <c r="R13" s="11">
        <v>3.1953999999999998</v>
      </c>
      <c r="S13" s="11">
        <v>173</v>
      </c>
      <c r="T13" s="11">
        <v>0.50049999999999994</v>
      </c>
      <c r="U13" s="15">
        <v>2.8764369999999999E-3</v>
      </c>
      <c r="V13" s="11">
        <v>113.6564</v>
      </c>
      <c r="W13" s="15">
        <v>0.65319770099999996</v>
      </c>
      <c r="X13" s="11">
        <v>0.99429999999999996</v>
      </c>
      <c r="Y13" s="11">
        <v>31</v>
      </c>
      <c r="Z13" s="11">
        <v>0.1782</v>
      </c>
      <c r="AA13" s="11">
        <v>143</v>
      </c>
      <c r="AB13" s="11">
        <v>0.82179999999999997</v>
      </c>
      <c r="AC13" s="178">
        <f t="shared" si="2"/>
        <v>59.784946236559136</v>
      </c>
      <c r="AD13" s="178">
        <f t="shared" si="3"/>
        <v>5.7666666666666666</v>
      </c>
      <c r="AE13" s="186" t="s">
        <v>337</v>
      </c>
      <c r="AF13" s="52">
        <f t="shared" si="0"/>
        <v>59.784946236559136</v>
      </c>
      <c r="AG13" s="52">
        <f t="shared" si="1"/>
        <v>5.7666666666666666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11">
        <v>284</v>
      </c>
      <c r="H14" s="11">
        <v>277</v>
      </c>
      <c r="I14" s="11">
        <v>2</v>
      </c>
      <c r="J14" s="11">
        <v>0.70420000000000005</v>
      </c>
      <c r="K14" s="11">
        <v>141</v>
      </c>
      <c r="L14" s="11">
        <v>91</v>
      </c>
      <c r="M14" s="11">
        <v>39</v>
      </c>
      <c r="N14" s="11">
        <v>6</v>
      </c>
      <c r="O14" s="11">
        <v>7</v>
      </c>
      <c r="P14" s="11">
        <v>906</v>
      </c>
      <c r="Q14" s="11">
        <v>894</v>
      </c>
      <c r="R14" s="11">
        <v>3.1478999999999999</v>
      </c>
      <c r="S14" s="11">
        <v>277</v>
      </c>
      <c r="T14" s="11">
        <v>202.09289999999999</v>
      </c>
      <c r="U14" s="15">
        <v>0.71159471799999996</v>
      </c>
      <c r="V14" s="11">
        <v>201.05019999999999</v>
      </c>
      <c r="W14" s="15">
        <v>0.70792323899999998</v>
      </c>
      <c r="X14" s="11">
        <v>0.42609999999999998</v>
      </c>
      <c r="Y14" s="11">
        <v>50</v>
      </c>
      <c r="Z14" s="11">
        <v>0.17610000000000001</v>
      </c>
      <c r="AA14" s="11">
        <v>234</v>
      </c>
      <c r="AB14" s="11">
        <v>0.82389999999999997</v>
      </c>
      <c r="AC14" s="178">
        <f t="shared" si="2"/>
        <v>62.692847124824688</v>
      </c>
      <c r="AD14" s="178">
        <f t="shared" si="3"/>
        <v>6.0217391304347823</v>
      </c>
      <c r="AE14" s="186" t="s">
        <v>337</v>
      </c>
      <c r="AF14" s="52">
        <f t="shared" si="0"/>
        <v>96.129032258064512</v>
      </c>
      <c r="AG14" s="52">
        <f t="shared" si="1"/>
        <v>9.2333333333333325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11">
        <v>188</v>
      </c>
      <c r="H15" s="11">
        <v>188</v>
      </c>
      <c r="I15" s="11">
        <v>1</v>
      </c>
      <c r="J15" s="11">
        <v>0.53190000000000004</v>
      </c>
      <c r="K15" s="11">
        <v>103</v>
      </c>
      <c r="L15" s="11">
        <v>64</v>
      </c>
      <c r="M15" s="11">
        <v>18</v>
      </c>
      <c r="N15" s="11">
        <v>0</v>
      </c>
      <c r="O15" s="11">
        <v>3</v>
      </c>
      <c r="P15" s="11">
        <v>539</v>
      </c>
      <c r="Q15" s="11">
        <v>521</v>
      </c>
      <c r="R15" s="11">
        <v>2.7713000000000001</v>
      </c>
      <c r="S15" s="11">
        <v>188</v>
      </c>
      <c r="T15" s="11">
        <v>108.2662</v>
      </c>
      <c r="U15" s="15">
        <v>0.57588404299999996</v>
      </c>
      <c r="V15" s="11">
        <v>107.7274</v>
      </c>
      <c r="W15" s="15">
        <v>0.57301808499999995</v>
      </c>
      <c r="X15" s="11">
        <v>0.47870000000000001</v>
      </c>
      <c r="Y15" s="11">
        <v>28</v>
      </c>
      <c r="Z15" s="11">
        <v>0.1489</v>
      </c>
      <c r="AA15" s="11">
        <v>160</v>
      </c>
      <c r="AB15" s="11">
        <v>0.85109999999999997</v>
      </c>
      <c r="AC15" s="178">
        <f t="shared" si="2"/>
        <v>56.021505376344088</v>
      </c>
      <c r="AD15" s="178">
        <f t="shared" si="3"/>
        <v>6.2666666666666666</v>
      </c>
      <c r="AE15" s="186" t="s">
        <v>337</v>
      </c>
      <c r="AF15" s="52">
        <f t="shared" si="0"/>
        <v>28.010752688172044</v>
      </c>
      <c r="AG15" s="52">
        <f t="shared" si="1"/>
        <v>3.1333333333333333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11">
        <v>279</v>
      </c>
      <c r="H16" s="11">
        <v>270</v>
      </c>
      <c r="I16" s="11">
        <v>2</v>
      </c>
      <c r="J16" s="11">
        <v>0.71679999999999999</v>
      </c>
      <c r="K16" s="11">
        <v>147</v>
      </c>
      <c r="L16" s="11">
        <v>84</v>
      </c>
      <c r="M16" s="11">
        <v>34</v>
      </c>
      <c r="N16" s="11">
        <v>5</v>
      </c>
      <c r="O16" s="11">
        <v>9</v>
      </c>
      <c r="P16" s="11">
        <v>898</v>
      </c>
      <c r="Q16" s="11">
        <v>865</v>
      </c>
      <c r="R16" s="11">
        <v>3.1004</v>
      </c>
      <c r="S16" s="11">
        <v>270</v>
      </c>
      <c r="T16" s="11">
        <v>16.769200000000001</v>
      </c>
      <c r="U16" s="15">
        <v>6.0104658999999998E-2</v>
      </c>
      <c r="V16" s="11">
        <v>191.67760000000001</v>
      </c>
      <c r="W16" s="15">
        <v>0.68701648699999995</v>
      </c>
      <c r="X16" s="11">
        <v>0.94269999999999998</v>
      </c>
      <c r="Y16" s="11">
        <v>30</v>
      </c>
      <c r="Z16" s="11">
        <v>0.1075</v>
      </c>
      <c r="AA16" s="11">
        <v>249</v>
      </c>
      <c r="AB16" s="11">
        <v>0.89249999999999996</v>
      </c>
      <c r="AC16" s="178">
        <f t="shared" si="2"/>
        <v>71.546732837055416</v>
      </c>
      <c r="AD16" s="178">
        <f t="shared" si="3"/>
        <v>6.9230769230769234</v>
      </c>
      <c r="AE16" s="186" t="s">
        <v>337</v>
      </c>
      <c r="AF16" s="52">
        <f t="shared" si="0"/>
        <v>46.505376344086024</v>
      </c>
      <c r="AG16" s="52">
        <f t="shared" si="1"/>
        <v>4.5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11">
        <v>42</v>
      </c>
      <c r="H17" s="11">
        <v>40</v>
      </c>
      <c r="I17" s="11">
        <v>0</v>
      </c>
      <c r="J17" s="11">
        <v>0</v>
      </c>
      <c r="K17" s="11">
        <v>29</v>
      </c>
      <c r="L17" s="11">
        <v>11</v>
      </c>
      <c r="M17" s="11">
        <v>2</v>
      </c>
      <c r="N17" s="11">
        <v>0</v>
      </c>
      <c r="O17" s="11">
        <v>0</v>
      </c>
      <c r="P17" s="11">
        <v>202</v>
      </c>
      <c r="Q17" s="11">
        <v>197</v>
      </c>
      <c r="R17" s="11">
        <v>4.6905000000000001</v>
      </c>
      <c r="S17" s="11">
        <v>40</v>
      </c>
      <c r="T17" s="11">
        <v>18.0838</v>
      </c>
      <c r="U17" s="15">
        <v>0.43056666700000001</v>
      </c>
      <c r="V17" s="11">
        <v>18.378</v>
      </c>
      <c r="W17" s="15">
        <v>0.43757142900000001</v>
      </c>
      <c r="X17" s="11">
        <v>0.54759999999999998</v>
      </c>
      <c r="Y17" s="11">
        <v>13</v>
      </c>
      <c r="Z17" s="11">
        <v>0.3095</v>
      </c>
      <c r="AA17" s="11">
        <v>29</v>
      </c>
      <c r="AB17" s="11">
        <v>0.6905</v>
      </c>
      <c r="AC17" s="178">
        <f t="shared" si="2"/>
        <v>63.548387096774192</v>
      </c>
      <c r="AD17" s="178">
        <f t="shared" si="3"/>
        <v>4</v>
      </c>
      <c r="AE17" s="186" t="s">
        <v>337</v>
      </c>
      <c r="AF17" s="52">
        <f t="shared" si="0"/>
        <v>63.548387096774192</v>
      </c>
      <c r="AG17" s="52">
        <f t="shared" si="1"/>
        <v>4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11">
        <v>181</v>
      </c>
      <c r="H18" s="11">
        <v>177</v>
      </c>
      <c r="I18" s="11">
        <v>1</v>
      </c>
      <c r="J18" s="11">
        <v>0.55249999999999999</v>
      </c>
      <c r="K18" s="11">
        <v>101</v>
      </c>
      <c r="L18" s="11">
        <v>62</v>
      </c>
      <c r="M18" s="11">
        <v>16</v>
      </c>
      <c r="N18" s="11">
        <v>0</v>
      </c>
      <c r="O18" s="11">
        <v>2</v>
      </c>
      <c r="P18" s="11">
        <v>536</v>
      </c>
      <c r="Q18" s="11">
        <v>531</v>
      </c>
      <c r="R18" s="11">
        <v>2.9337</v>
      </c>
      <c r="S18" s="11">
        <v>177</v>
      </c>
      <c r="T18" s="11">
        <v>0</v>
      </c>
      <c r="U18" s="15">
        <v>0</v>
      </c>
      <c r="V18" s="11">
        <v>102.14960000000001</v>
      </c>
      <c r="W18" s="15">
        <v>0.56436243100000005</v>
      </c>
      <c r="X18" s="11">
        <v>1</v>
      </c>
      <c r="Y18" s="11">
        <v>15</v>
      </c>
      <c r="Z18" s="11">
        <v>8.2900000000000001E-2</v>
      </c>
      <c r="AA18" s="11">
        <v>166</v>
      </c>
      <c r="AB18" s="11">
        <v>0.91710000000000003</v>
      </c>
      <c r="AC18" s="178">
        <f t="shared" si="2"/>
        <v>55.254942767950055</v>
      </c>
      <c r="AD18" s="178">
        <f t="shared" si="3"/>
        <v>5.709677419354839</v>
      </c>
      <c r="AE18" s="186" t="s">
        <v>337</v>
      </c>
      <c r="AF18" s="52">
        <f t="shared" si="0"/>
        <v>57.096774193548384</v>
      </c>
      <c r="AG18" s="52">
        <f t="shared" si="1"/>
        <v>5.9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11">
        <v>101</v>
      </c>
      <c r="H19" s="11">
        <v>96</v>
      </c>
      <c r="I19" s="11">
        <v>2</v>
      </c>
      <c r="J19" s="11">
        <v>1.9802</v>
      </c>
      <c r="K19" s="11">
        <v>45</v>
      </c>
      <c r="L19" s="11">
        <v>31</v>
      </c>
      <c r="M19" s="11">
        <v>20</v>
      </c>
      <c r="N19" s="11">
        <v>1</v>
      </c>
      <c r="O19" s="11">
        <v>4</v>
      </c>
      <c r="P19" s="11">
        <v>387</v>
      </c>
      <c r="Q19" s="11">
        <v>385</v>
      </c>
      <c r="R19" s="11">
        <v>3.8119000000000001</v>
      </c>
      <c r="S19" s="11">
        <v>96</v>
      </c>
      <c r="T19" s="11">
        <v>78.344700000000003</v>
      </c>
      <c r="U19" s="15">
        <v>0.77569009899999997</v>
      </c>
      <c r="V19" s="11">
        <v>78.896000000000001</v>
      </c>
      <c r="W19" s="15">
        <v>0.78114851500000004</v>
      </c>
      <c r="X19" s="11">
        <v>0.36630000000000001</v>
      </c>
      <c r="Y19" s="11">
        <v>14</v>
      </c>
      <c r="Z19" s="11">
        <v>0.1386</v>
      </c>
      <c r="AA19" s="11">
        <v>87</v>
      </c>
      <c r="AB19" s="11">
        <v>0.86140000000000005</v>
      </c>
      <c r="AC19" s="178">
        <f t="shared" si="2"/>
        <v>56.451612903225808</v>
      </c>
      <c r="AD19" s="178">
        <f t="shared" si="3"/>
        <v>4.3636363636363633</v>
      </c>
      <c r="AE19" s="187" t="s">
        <v>337</v>
      </c>
      <c r="AF19" s="52">
        <f t="shared" si="0"/>
        <v>124.19354838709677</v>
      </c>
      <c r="AG19" s="52">
        <f t="shared" si="1"/>
        <v>9.6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11">
        <v>113</v>
      </c>
      <c r="H20" s="11">
        <v>113</v>
      </c>
      <c r="I20" s="11">
        <v>1</v>
      </c>
      <c r="J20" s="11">
        <v>0.88500000000000001</v>
      </c>
      <c r="K20" s="11">
        <v>48</v>
      </c>
      <c r="L20" s="11">
        <v>41</v>
      </c>
      <c r="M20" s="11">
        <v>18</v>
      </c>
      <c r="N20" s="11">
        <v>2</v>
      </c>
      <c r="O20" s="11">
        <v>4</v>
      </c>
      <c r="P20" s="11">
        <v>492</v>
      </c>
      <c r="Q20" s="11">
        <v>492</v>
      </c>
      <c r="R20" s="11">
        <v>4.3540000000000001</v>
      </c>
      <c r="S20" s="11">
        <v>113</v>
      </c>
      <c r="T20" s="11">
        <v>91.037099999999995</v>
      </c>
      <c r="U20" s="15">
        <v>0.80563805300000002</v>
      </c>
      <c r="V20" s="11">
        <v>90.846299999999999</v>
      </c>
      <c r="W20" s="15">
        <v>0.80394955800000001</v>
      </c>
      <c r="X20" s="11">
        <v>0.40710000000000002</v>
      </c>
      <c r="Y20" s="11">
        <v>14</v>
      </c>
      <c r="Z20" s="11">
        <v>0.1239</v>
      </c>
      <c r="AA20" s="11">
        <v>99</v>
      </c>
      <c r="AB20" s="11">
        <v>0.87609999999999999</v>
      </c>
      <c r="AC20" s="178">
        <f t="shared" si="2"/>
        <v>113.36405529953917</v>
      </c>
      <c r="AD20" s="178">
        <f t="shared" si="3"/>
        <v>8.0714285714285712</v>
      </c>
      <c r="AE20" s="187" t="s">
        <v>337</v>
      </c>
      <c r="AF20" s="52">
        <f t="shared" si="0"/>
        <v>158.70967741935485</v>
      </c>
      <c r="AG20" s="52">
        <f t="shared" si="1"/>
        <v>11.3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6016</v>
      </c>
      <c r="H21" s="54">
        <f t="shared" ref="H21:S21" si="4">SUM(H5:H20)</f>
        <v>5775</v>
      </c>
      <c r="I21" s="54">
        <f t="shared" si="4"/>
        <v>195</v>
      </c>
      <c r="J21" s="54">
        <f t="shared" si="4"/>
        <v>26.063299999999998</v>
      </c>
      <c r="K21" s="54">
        <f t="shared" si="4"/>
        <v>1680</v>
      </c>
      <c r="L21" s="54">
        <f t="shared" si="4"/>
        <v>1029</v>
      </c>
      <c r="M21" s="54">
        <f t="shared" si="4"/>
        <v>628</v>
      </c>
      <c r="N21" s="54">
        <f t="shared" si="4"/>
        <v>82</v>
      </c>
      <c r="O21" s="54">
        <f t="shared" si="4"/>
        <v>186</v>
      </c>
      <c r="P21" s="54">
        <f t="shared" si="4"/>
        <v>13952</v>
      </c>
      <c r="Q21" s="55">
        <f t="shared" si="4"/>
        <v>25034</v>
      </c>
      <c r="R21" s="55"/>
      <c r="S21" s="55">
        <f t="shared" si="4"/>
        <v>5775</v>
      </c>
      <c r="T21" s="55">
        <f>+Q21/G21</f>
        <v>4.1612367021276597</v>
      </c>
      <c r="U21" s="190">
        <f>+S21/G21</f>
        <v>0.9599401595744681</v>
      </c>
      <c r="V21" s="55">
        <f>SUM(V5:V20)</f>
        <v>3133.004100000001</v>
      </c>
      <c r="W21" s="188"/>
      <c r="X21" s="51"/>
      <c r="Y21" s="51"/>
      <c r="Z21" s="51"/>
      <c r="AA21" s="51"/>
      <c r="AB21" s="51"/>
      <c r="AC21" s="51"/>
      <c r="AD21" s="51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1:V1"/>
    <mergeCell ref="A21:C21"/>
  </mergeCells>
  <conditionalFormatting sqref="U5 W5">
    <cfRule type="cellIs" dxfId="141" priority="7" operator="lessThan">
      <formula>1.6</formula>
    </cfRule>
  </conditionalFormatting>
  <conditionalFormatting sqref="U6 W6">
    <cfRule type="cellIs" dxfId="140" priority="6" operator="lessThan">
      <formula>1</formula>
    </cfRule>
  </conditionalFormatting>
  <conditionalFormatting sqref="U7:U10">
    <cfRule type="cellIs" dxfId="139" priority="5" operator="lessThan">
      <formula>0.6</formula>
    </cfRule>
  </conditionalFormatting>
  <conditionalFormatting sqref="W7:W10">
    <cfRule type="cellIs" dxfId="138" priority="4" operator="lessThan">
      <formula>0.6</formula>
    </cfRule>
  </conditionalFormatting>
  <conditionalFormatting sqref="U11 W11">
    <cfRule type="cellIs" dxfId="137" priority="3" operator="lessThan">
      <formula>0.8</formula>
    </cfRule>
  </conditionalFormatting>
  <conditionalFormatting sqref="U12:U20">
    <cfRule type="cellIs" dxfId="136" priority="2" operator="lessThan">
      <formula>0.6</formula>
    </cfRule>
  </conditionalFormatting>
  <conditionalFormatting sqref="W12:W20">
    <cfRule type="cellIs" dxfId="135" priority="1" operator="lessThan">
      <formula>0.6</formula>
    </cfRule>
  </conditionalFormatting>
  <pageMargins left="0.31496062992125984" right="0.31496062992125984" top="0.74803149606299213" bottom="0.55118110236220474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"/>
  <sheetViews>
    <sheetView zoomScale="90" zoomScaleNormal="90" workbookViewId="0">
      <selection activeCell="A24" sqref="A24"/>
    </sheetView>
  </sheetViews>
  <sheetFormatPr defaultRowHeight="12.75"/>
  <cols>
    <col min="3" max="3" width="36.7109375" bestFit="1" customWidth="1"/>
    <col min="5" max="5" width="10" customWidth="1"/>
    <col min="8" max="10" width="0" hidden="1" customWidth="1"/>
    <col min="16" max="16" width="0" hidden="1" customWidth="1"/>
    <col min="17" max="18" width="15.7109375" hidden="1" customWidth="1"/>
    <col min="19" max="19" width="16.7109375" hidden="1" customWidth="1"/>
    <col min="20" max="20" width="0" hidden="1" customWidth="1"/>
    <col min="21" max="21" width="9.140625" style="21"/>
    <col min="22" max="22" width="14.28515625" hidden="1" customWidth="1"/>
    <col min="23" max="23" width="9.140625" style="21"/>
    <col min="24" max="28" width="0" hidden="1" customWidth="1"/>
  </cols>
  <sheetData>
    <row r="1" spans="1:33" ht="22.5">
      <c r="A1" s="301" t="s">
        <v>321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</row>
    <row r="3" spans="1:33" s="225" customFormat="1" ht="26.25" thickBot="1">
      <c r="A3" s="226" t="s">
        <v>369</v>
      </c>
      <c r="AC3" s="225">
        <v>28</v>
      </c>
    </row>
    <row r="4" spans="1:33" s="59" customFormat="1" ht="90" thickBot="1">
      <c r="A4" s="58" t="s">
        <v>93</v>
      </c>
      <c r="B4" s="56" t="s">
        <v>94</v>
      </c>
      <c r="C4" s="56" t="s">
        <v>95</v>
      </c>
      <c r="D4" s="56" t="s">
        <v>108</v>
      </c>
      <c r="E4" s="56" t="s">
        <v>109</v>
      </c>
      <c r="F4" s="56" t="s">
        <v>110</v>
      </c>
      <c r="G4" s="56" t="s">
        <v>18</v>
      </c>
      <c r="H4" s="56" t="s">
        <v>96</v>
      </c>
      <c r="I4" s="56" t="s">
        <v>106</v>
      </c>
      <c r="J4" s="61" t="s">
        <v>134</v>
      </c>
      <c r="K4" s="56" t="s">
        <v>114</v>
      </c>
      <c r="L4" s="56" t="s">
        <v>115</v>
      </c>
      <c r="M4" s="56" t="s">
        <v>97</v>
      </c>
      <c r="N4" s="56" t="s">
        <v>98</v>
      </c>
      <c r="O4" s="56" t="s">
        <v>99</v>
      </c>
      <c r="P4" s="62" t="s">
        <v>135</v>
      </c>
      <c r="Q4" s="56" t="s">
        <v>100</v>
      </c>
      <c r="R4" s="180" t="s">
        <v>331</v>
      </c>
      <c r="S4" s="56" t="s">
        <v>117</v>
      </c>
      <c r="T4" s="56" t="s">
        <v>101</v>
      </c>
      <c r="U4" s="189" t="s">
        <v>329</v>
      </c>
      <c r="V4" s="56" t="s">
        <v>141</v>
      </c>
      <c r="W4" s="189" t="s">
        <v>330</v>
      </c>
      <c r="X4" s="60" t="s">
        <v>103</v>
      </c>
      <c r="Y4" s="61" t="s">
        <v>136</v>
      </c>
      <c r="Z4" s="61" t="s">
        <v>137</v>
      </c>
      <c r="AA4" s="58" t="s">
        <v>138</v>
      </c>
      <c r="AB4" s="58" t="s">
        <v>139</v>
      </c>
      <c r="AC4" s="57" t="s">
        <v>343</v>
      </c>
      <c r="AD4" s="57" t="s">
        <v>344</v>
      </c>
      <c r="AE4" s="183" t="s">
        <v>334</v>
      </c>
      <c r="AF4" s="191" t="s">
        <v>346</v>
      </c>
      <c r="AG4" s="191" t="s">
        <v>345</v>
      </c>
    </row>
    <row r="5" spans="1:33" s="240" customFormat="1" ht="38.25" thickBot="1">
      <c r="A5" s="237">
        <v>1</v>
      </c>
      <c r="B5" s="237">
        <v>10660</v>
      </c>
      <c r="C5" s="238" t="s">
        <v>375</v>
      </c>
      <c r="D5" s="239" t="s">
        <v>116</v>
      </c>
      <c r="E5" s="239">
        <v>522</v>
      </c>
      <c r="F5" s="244">
        <v>532</v>
      </c>
      <c r="G5" s="240">
        <v>2345</v>
      </c>
      <c r="H5" s="240">
        <v>2221</v>
      </c>
      <c r="I5" s="240">
        <v>140</v>
      </c>
      <c r="J5" s="240">
        <v>5.7708000000000004</v>
      </c>
      <c r="K5" s="240">
        <v>0</v>
      </c>
      <c r="L5" s="240">
        <v>0</v>
      </c>
      <c r="M5" s="240">
        <v>0</v>
      </c>
      <c r="N5" s="240">
        <v>0</v>
      </c>
      <c r="O5" s="240">
        <v>0</v>
      </c>
      <c r="Q5" s="240">
        <v>10090</v>
      </c>
      <c r="R5" s="240">
        <v>4.1590999999999996</v>
      </c>
      <c r="S5" s="240">
        <v>2221</v>
      </c>
      <c r="U5" s="241">
        <v>1.59</v>
      </c>
      <c r="W5" s="241">
        <v>1.6</v>
      </c>
      <c r="Y5" s="240">
        <v>0</v>
      </c>
      <c r="Z5" s="240">
        <v>0</v>
      </c>
      <c r="AA5" s="240">
        <v>0</v>
      </c>
      <c r="AB5" s="240">
        <v>0</v>
      </c>
      <c r="AC5" s="242">
        <f>+(Q5*100)/(F5*$AC$3)</f>
        <v>67.736305048335126</v>
      </c>
      <c r="AD5" s="242">
        <f t="shared" ref="AD5" si="0">+H5/F5</f>
        <v>4.1748120300751879</v>
      </c>
      <c r="AE5" s="235" t="s">
        <v>335</v>
      </c>
      <c r="AF5" s="234">
        <f>+(Q5*100)/(E5*$AC$3)</f>
        <v>69.033935413245757</v>
      </c>
      <c r="AG5" s="234">
        <f>+H5/E5</f>
        <v>4.254789272030651</v>
      </c>
    </row>
    <row r="6" spans="1:33" s="12" customFormat="1" ht="38.25" thickBot="1">
      <c r="A6" s="176">
        <v>2</v>
      </c>
      <c r="B6" s="176">
        <v>10688</v>
      </c>
      <c r="C6" s="177" t="s">
        <v>119</v>
      </c>
      <c r="D6" s="11" t="s">
        <v>105</v>
      </c>
      <c r="E6" s="11">
        <v>180</v>
      </c>
      <c r="F6" s="11">
        <v>202</v>
      </c>
      <c r="G6" s="12">
        <v>909</v>
      </c>
      <c r="H6" s="12">
        <v>881</v>
      </c>
      <c r="I6" s="12">
        <v>35</v>
      </c>
      <c r="J6" s="12">
        <v>3.8504</v>
      </c>
      <c r="K6" s="12">
        <v>331</v>
      </c>
      <c r="L6" s="12">
        <v>215</v>
      </c>
      <c r="M6" s="12">
        <v>230</v>
      </c>
      <c r="N6" s="12">
        <v>34</v>
      </c>
      <c r="O6" s="12">
        <v>99</v>
      </c>
      <c r="P6" s="12">
        <v>6662</v>
      </c>
      <c r="Q6" s="12">
        <v>6553</v>
      </c>
      <c r="R6" s="12">
        <v>7.2089999999999996</v>
      </c>
      <c r="S6" s="12">
        <v>881</v>
      </c>
      <c r="T6" s="12">
        <v>15.6953</v>
      </c>
      <c r="U6" s="16">
        <v>1.7266556999999998E-2</v>
      </c>
      <c r="V6" s="12">
        <v>1250.3972000000001</v>
      </c>
      <c r="W6" s="16">
        <v>1.375574477</v>
      </c>
      <c r="X6" s="12">
        <v>0.99890000000000001</v>
      </c>
      <c r="Y6" s="12">
        <v>553</v>
      </c>
      <c r="Z6" s="12">
        <v>0.60840000000000005</v>
      </c>
      <c r="AA6" s="12">
        <v>356</v>
      </c>
      <c r="AB6" s="12">
        <v>0.3916</v>
      </c>
      <c r="AC6" s="178">
        <f>+(Q6*100)/(F6*$AC$3)</f>
        <v>115.85926449787836</v>
      </c>
      <c r="AD6" s="178">
        <f>+H6/F6</f>
        <v>4.3613861386138613</v>
      </c>
      <c r="AE6" s="185" t="s">
        <v>336</v>
      </c>
      <c r="AF6" s="52">
        <f t="shared" ref="AF6:AF20" si="1">+(Q6*100)/(E6*$AC$3)</f>
        <v>130.01984126984127</v>
      </c>
      <c r="AG6" s="52">
        <f t="shared" ref="AG6:AG20" si="2">+H6/E6</f>
        <v>4.8944444444444448</v>
      </c>
    </row>
    <row r="7" spans="1:33" s="12" customFormat="1" ht="38.25" thickBot="1">
      <c r="A7" s="176">
        <v>3</v>
      </c>
      <c r="B7" s="176">
        <v>10768</v>
      </c>
      <c r="C7" s="177" t="s">
        <v>16</v>
      </c>
      <c r="D7" s="11" t="s">
        <v>107</v>
      </c>
      <c r="E7" s="11">
        <v>30</v>
      </c>
      <c r="F7" s="11">
        <v>30</v>
      </c>
      <c r="G7" s="12">
        <v>210</v>
      </c>
      <c r="H7" s="12">
        <v>199</v>
      </c>
      <c r="I7" s="12">
        <v>2</v>
      </c>
      <c r="J7" s="12">
        <v>0.95240000000000002</v>
      </c>
      <c r="K7" s="12">
        <v>110</v>
      </c>
      <c r="L7" s="12">
        <v>72</v>
      </c>
      <c r="M7" s="12">
        <v>22</v>
      </c>
      <c r="N7" s="12">
        <v>5</v>
      </c>
      <c r="O7" s="12">
        <v>1</v>
      </c>
      <c r="P7" s="12">
        <v>817</v>
      </c>
      <c r="Q7" s="12">
        <v>806</v>
      </c>
      <c r="R7" s="12">
        <v>3.8380999999999998</v>
      </c>
      <c r="S7" s="12">
        <v>199</v>
      </c>
      <c r="T7" s="12">
        <v>28.886199999999999</v>
      </c>
      <c r="U7" s="16">
        <v>0.137553333</v>
      </c>
      <c r="V7" s="12">
        <v>129.17070000000001</v>
      </c>
      <c r="W7" s="16">
        <v>0.61509857099999998</v>
      </c>
      <c r="X7" s="12">
        <v>0.8952</v>
      </c>
      <c r="Y7" s="12">
        <v>21</v>
      </c>
      <c r="Z7" s="12">
        <v>0.1</v>
      </c>
      <c r="AA7" s="12">
        <v>189</v>
      </c>
      <c r="AB7" s="12">
        <v>0.9</v>
      </c>
      <c r="AC7" s="178">
        <f t="shared" ref="AC7:AC20" si="3">+(Q7*100)/(F7*$AC$3)</f>
        <v>95.952380952380949</v>
      </c>
      <c r="AD7" s="178">
        <f t="shared" ref="AD7:AD20" si="4">+H7/F7</f>
        <v>6.6333333333333337</v>
      </c>
      <c r="AE7" s="185" t="s">
        <v>337</v>
      </c>
      <c r="AF7" s="52">
        <f t="shared" si="1"/>
        <v>95.952380952380949</v>
      </c>
      <c r="AG7" s="52">
        <f t="shared" si="2"/>
        <v>6.6333333333333337</v>
      </c>
    </row>
    <row r="8" spans="1:33" s="12" customFormat="1" ht="38.25" thickBot="1">
      <c r="A8" s="176">
        <v>4</v>
      </c>
      <c r="B8" s="176">
        <v>10769</v>
      </c>
      <c r="C8" s="177" t="s">
        <v>120</v>
      </c>
      <c r="D8" s="11" t="s">
        <v>107</v>
      </c>
      <c r="E8" s="11">
        <v>60</v>
      </c>
      <c r="F8" s="11">
        <v>36</v>
      </c>
      <c r="G8" s="12">
        <v>190</v>
      </c>
      <c r="H8" s="12">
        <v>186</v>
      </c>
      <c r="I8" s="12">
        <v>3</v>
      </c>
      <c r="J8" s="12">
        <v>1.5789</v>
      </c>
      <c r="K8" s="12">
        <v>95</v>
      </c>
      <c r="L8" s="12">
        <v>47</v>
      </c>
      <c r="M8" s="12">
        <v>38</v>
      </c>
      <c r="N8" s="12">
        <v>4</v>
      </c>
      <c r="O8" s="12">
        <v>6</v>
      </c>
      <c r="P8" s="12">
        <v>807</v>
      </c>
      <c r="Q8" s="12">
        <v>797</v>
      </c>
      <c r="R8" s="12">
        <v>4.1947000000000001</v>
      </c>
      <c r="S8" s="12">
        <v>186</v>
      </c>
      <c r="T8" s="12">
        <v>6.9241000000000001</v>
      </c>
      <c r="U8" s="16">
        <v>3.6442632000000003E-2</v>
      </c>
      <c r="V8" s="12">
        <v>146.51830000000001</v>
      </c>
      <c r="W8" s="16">
        <v>0.77114894700000003</v>
      </c>
      <c r="X8" s="12">
        <v>0.97889999999999999</v>
      </c>
      <c r="Y8" s="12">
        <v>45</v>
      </c>
      <c r="Z8" s="12">
        <v>0.23680000000000001</v>
      </c>
      <c r="AA8" s="12">
        <v>145</v>
      </c>
      <c r="AB8" s="12">
        <v>0.76319999999999999</v>
      </c>
      <c r="AC8" s="178">
        <f t="shared" si="3"/>
        <v>79.067460317460316</v>
      </c>
      <c r="AD8" s="178">
        <f t="shared" si="4"/>
        <v>5.166666666666667</v>
      </c>
      <c r="AE8" s="186" t="s">
        <v>337</v>
      </c>
      <c r="AF8" s="52">
        <f t="shared" si="1"/>
        <v>47.44047619047619</v>
      </c>
      <c r="AG8" s="52">
        <f t="shared" si="2"/>
        <v>3.1</v>
      </c>
    </row>
    <row r="9" spans="1:33" s="12" customFormat="1" ht="38.25" thickBot="1">
      <c r="A9" s="176">
        <v>5</v>
      </c>
      <c r="B9" s="176">
        <v>10770</v>
      </c>
      <c r="C9" s="177" t="s">
        <v>121</v>
      </c>
      <c r="D9" s="11" t="s">
        <v>107</v>
      </c>
      <c r="E9" s="11">
        <v>30</v>
      </c>
      <c r="F9" s="11">
        <v>36</v>
      </c>
      <c r="G9" s="12">
        <v>177</v>
      </c>
      <c r="H9" s="12">
        <v>175</v>
      </c>
      <c r="I9" s="12">
        <v>2</v>
      </c>
      <c r="J9" s="12">
        <v>1.1298999999999999</v>
      </c>
      <c r="K9" s="12">
        <v>99</v>
      </c>
      <c r="L9" s="12">
        <v>57</v>
      </c>
      <c r="M9" s="12">
        <v>19</v>
      </c>
      <c r="N9" s="12">
        <v>1</v>
      </c>
      <c r="O9" s="12">
        <v>1</v>
      </c>
      <c r="P9" s="12">
        <v>547</v>
      </c>
      <c r="Q9" s="12">
        <v>543</v>
      </c>
      <c r="R9" s="12">
        <v>3.0678000000000001</v>
      </c>
      <c r="S9" s="12">
        <v>175</v>
      </c>
      <c r="T9" s="12">
        <v>103.765</v>
      </c>
      <c r="U9" s="16">
        <v>0.58624293800000005</v>
      </c>
      <c r="V9" s="12">
        <v>103.25409999999999</v>
      </c>
      <c r="W9" s="16">
        <v>0.58335649700000003</v>
      </c>
      <c r="X9" s="12">
        <v>0.5141</v>
      </c>
      <c r="Y9" s="12">
        <v>9</v>
      </c>
      <c r="Z9" s="12">
        <v>5.0799999999999998E-2</v>
      </c>
      <c r="AA9" s="12">
        <v>168</v>
      </c>
      <c r="AB9" s="12">
        <v>0.94920000000000004</v>
      </c>
      <c r="AC9" s="178">
        <f t="shared" si="3"/>
        <v>53.86904761904762</v>
      </c>
      <c r="AD9" s="178">
        <f t="shared" si="4"/>
        <v>4.8611111111111107</v>
      </c>
      <c r="AE9" s="186" t="s">
        <v>337</v>
      </c>
      <c r="AF9" s="52">
        <f t="shared" si="1"/>
        <v>64.642857142857139</v>
      </c>
      <c r="AG9" s="52">
        <f t="shared" si="2"/>
        <v>5.833333333333333</v>
      </c>
    </row>
    <row r="10" spans="1:33" s="12" customFormat="1" ht="38.25" thickBot="1">
      <c r="A10" s="176">
        <v>6</v>
      </c>
      <c r="B10" s="176">
        <v>10771</v>
      </c>
      <c r="C10" s="177" t="s">
        <v>122</v>
      </c>
      <c r="D10" s="11" t="s">
        <v>107</v>
      </c>
      <c r="E10" s="11">
        <v>30</v>
      </c>
      <c r="F10" s="11">
        <v>28</v>
      </c>
      <c r="G10" s="12">
        <v>106</v>
      </c>
      <c r="H10" s="12">
        <v>105</v>
      </c>
      <c r="I10" s="12">
        <v>2</v>
      </c>
      <c r="J10" s="12">
        <v>1.8868</v>
      </c>
      <c r="K10" s="12">
        <v>56</v>
      </c>
      <c r="L10" s="12">
        <v>38</v>
      </c>
      <c r="M10" s="12">
        <v>11</v>
      </c>
      <c r="N10" s="12">
        <v>1</v>
      </c>
      <c r="O10" s="12">
        <v>0</v>
      </c>
      <c r="P10" s="12">
        <v>372</v>
      </c>
      <c r="Q10" s="12">
        <v>363</v>
      </c>
      <c r="R10" s="12">
        <v>3.4245000000000001</v>
      </c>
      <c r="S10" s="12">
        <v>105</v>
      </c>
      <c r="T10" s="12">
        <v>62.104500000000002</v>
      </c>
      <c r="U10" s="16">
        <v>0.58589150899999998</v>
      </c>
      <c r="V10" s="12">
        <v>62.135399999999997</v>
      </c>
      <c r="W10" s="16">
        <v>0.58618301900000003</v>
      </c>
      <c r="X10" s="12">
        <v>0.5</v>
      </c>
      <c r="Y10" s="12">
        <v>9</v>
      </c>
      <c r="Z10" s="12">
        <v>8.4900000000000003E-2</v>
      </c>
      <c r="AA10" s="12">
        <v>97</v>
      </c>
      <c r="AB10" s="12">
        <v>0.91510000000000002</v>
      </c>
      <c r="AC10" s="178">
        <f t="shared" si="3"/>
        <v>46.301020408163268</v>
      </c>
      <c r="AD10" s="178">
        <f t="shared" si="4"/>
        <v>3.75</v>
      </c>
      <c r="AE10" s="186" t="s">
        <v>337</v>
      </c>
      <c r="AF10" s="52">
        <f t="shared" si="1"/>
        <v>43.214285714285715</v>
      </c>
      <c r="AG10" s="52">
        <f t="shared" si="2"/>
        <v>3.5</v>
      </c>
    </row>
    <row r="11" spans="1:33" s="12" customFormat="1" ht="38.25" thickBot="1">
      <c r="A11" s="176">
        <v>7</v>
      </c>
      <c r="B11" s="176">
        <v>10772</v>
      </c>
      <c r="C11" s="177" t="s">
        <v>123</v>
      </c>
      <c r="D11" s="11" t="s">
        <v>111</v>
      </c>
      <c r="E11" s="11">
        <v>60</v>
      </c>
      <c r="F11" s="11">
        <v>40</v>
      </c>
      <c r="G11" s="12">
        <v>333</v>
      </c>
      <c r="H11" s="12">
        <v>317</v>
      </c>
      <c r="I11" s="12">
        <v>3</v>
      </c>
      <c r="J11" s="12">
        <v>0.90090000000000003</v>
      </c>
      <c r="K11" s="12">
        <v>164</v>
      </c>
      <c r="L11" s="12">
        <v>105</v>
      </c>
      <c r="M11" s="12">
        <v>53</v>
      </c>
      <c r="N11" s="12">
        <v>5</v>
      </c>
      <c r="O11" s="12">
        <v>6</v>
      </c>
      <c r="P11" s="12">
        <v>1227</v>
      </c>
      <c r="Q11" s="12">
        <v>1199</v>
      </c>
      <c r="R11" s="12">
        <v>3.6006</v>
      </c>
      <c r="S11" s="12">
        <v>317</v>
      </c>
      <c r="T11" s="12">
        <v>202.62289999999999</v>
      </c>
      <c r="U11" s="16">
        <v>0.60847717700000004</v>
      </c>
      <c r="V11" s="12">
        <v>226.6156</v>
      </c>
      <c r="W11" s="16">
        <v>0.68052732699999996</v>
      </c>
      <c r="X11" s="12">
        <v>0.51349999999999996</v>
      </c>
      <c r="Y11" s="12">
        <v>248</v>
      </c>
      <c r="Z11" s="12">
        <v>0.74470000000000003</v>
      </c>
      <c r="AA11" s="12">
        <v>85</v>
      </c>
      <c r="AB11" s="12">
        <v>0.25530000000000003</v>
      </c>
      <c r="AC11" s="178">
        <f t="shared" si="3"/>
        <v>107.05357142857143</v>
      </c>
      <c r="AD11" s="178">
        <f t="shared" si="4"/>
        <v>7.9249999999999998</v>
      </c>
      <c r="AE11" s="185" t="s">
        <v>338</v>
      </c>
      <c r="AF11" s="52">
        <f t="shared" si="1"/>
        <v>71.36904761904762</v>
      </c>
      <c r="AG11" s="52">
        <f t="shared" si="2"/>
        <v>5.2833333333333332</v>
      </c>
    </row>
    <row r="12" spans="1:33" s="12" customFormat="1" ht="38.25" thickBot="1">
      <c r="A12" s="176">
        <v>8</v>
      </c>
      <c r="B12" s="176">
        <v>10773</v>
      </c>
      <c r="C12" s="177" t="s">
        <v>124</v>
      </c>
      <c r="D12" s="11" t="s">
        <v>107</v>
      </c>
      <c r="E12" s="11">
        <v>30</v>
      </c>
      <c r="F12" s="11">
        <v>36</v>
      </c>
      <c r="G12" s="12">
        <v>178</v>
      </c>
      <c r="H12" s="12">
        <v>172</v>
      </c>
      <c r="I12" s="12">
        <v>1</v>
      </c>
      <c r="J12" s="12">
        <v>0.56179999999999997</v>
      </c>
      <c r="K12" s="12">
        <v>89</v>
      </c>
      <c r="L12" s="12">
        <v>60</v>
      </c>
      <c r="M12" s="12">
        <v>17</v>
      </c>
      <c r="N12" s="12">
        <v>6</v>
      </c>
      <c r="O12" s="12">
        <v>6</v>
      </c>
      <c r="P12" s="12">
        <v>623</v>
      </c>
      <c r="Q12" s="12">
        <v>615</v>
      </c>
      <c r="R12" s="12">
        <v>3.4550999999999998</v>
      </c>
      <c r="S12" s="12">
        <v>172</v>
      </c>
      <c r="T12" s="12">
        <v>127.3978</v>
      </c>
      <c r="U12" s="16">
        <v>0.71571797800000003</v>
      </c>
      <c r="V12" s="12">
        <v>125.9508</v>
      </c>
      <c r="W12" s="16">
        <v>0.70758876400000004</v>
      </c>
      <c r="X12" s="12">
        <v>0.44379999999999997</v>
      </c>
      <c r="Y12" s="12">
        <v>34</v>
      </c>
      <c r="Z12" s="12">
        <v>0.191</v>
      </c>
      <c r="AA12" s="12">
        <v>144</v>
      </c>
      <c r="AB12" s="12">
        <v>0.80900000000000005</v>
      </c>
      <c r="AC12" s="178">
        <f t="shared" si="3"/>
        <v>61.011904761904759</v>
      </c>
      <c r="AD12" s="178">
        <f t="shared" si="4"/>
        <v>4.7777777777777777</v>
      </c>
      <c r="AE12" s="186" t="s">
        <v>337</v>
      </c>
      <c r="AF12" s="52">
        <f t="shared" si="1"/>
        <v>73.214285714285708</v>
      </c>
      <c r="AG12" s="52">
        <f t="shared" si="2"/>
        <v>5.7333333333333334</v>
      </c>
    </row>
    <row r="13" spans="1:33" s="12" customFormat="1" ht="38.25" thickBot="1">
      <c r="A13" s="176">
        <v>9</v>
      </c>
      <c r="B13" s="176">
        <v>10774</v>
      </c>
      <c r="C13" s="177" t="s">
        <v>8</v>
      </c>
      <c r="D13" s="11" t="s">
        <v>107</v>
      </c>
      <c r="E13" s="11">
        <v>30</v>
      </c>
      <c r="F13" s="11">
        <v>30</v>
      </c>
      <c r="G13" s="12">
        <v>182</v>
      </c>
      <c r="H13" s="12">
        <v>178</v>
      </c>
      <c r="I13" s="12">
        <v>3</v>
      </c>
      <c r="J13" s="12">
        <v>1.6484000000000001</v>
      </c>
      <c r="K13" s="12">
        <v>114</v>
      </c>
      <c r="L13" s="12">
        <v>49</v>
      </c>
      <c r="M13" s="12">
        <v>17</v>
      </c>
      <c r="N13" s="12">
        <v>1</v>
      </c>
      <c r="O13" s="12">
        <v>1</v>
      </c>
      <c r="P13" s="12">
        <v>638</v>
      </c>
      <c r="Q13" s="12">
        <v>619</v>
      </c>
      <c r="R13" s="12">
        <v>3.4011</v>
      </c>
      <c r="S13" s="12">
        <v>178</v>
      </c>
      <c r="T13" s="12">
        <v>4.0084999999999997</v>
      </c>
      <c r="U13" s="16">
        <v>2.2024724999999998E-2</v>
      </c>
      <c r="V13" s="12">
        <v>98.099599999999995</v>
      </c>
      <c r="W13" s="16">
        <v>0.53900879099999999</v>
      </c>
      <c r="X13" s="12">
        <v>0.98899999999999999</v>
      </c>
      <c r="Y13" s="12">
        <v>28</v>
      </c>
      <c r="Z13" s="12">
        <v>0.15379999999999999</v>
      </c>
      <c r="AA13" s="12">
        <v>154</v>
      </c>
      <c r="AB13" s="12">
        <v>0.84619999999999995</v>
      </c>
      <c r="AC13" s="178">
        <f t="shared" si="3"/>
        <v>73.69047619047619</v>
      </c>
      <c r="AD13" s="178">
        <f t="shared" si="4"/>
        <v>5.9333333333333336</v>
      </c>
      <c r="AE13" s="186" t="s">
        <v>337</v>
      </c>
      <c r="AF13" s="52">
        <f t="shared" si="1"/>
        <v>73.69047619047619</v>
      </c>
      <c r="AG13" s="52">
        <f t="shared" si="2"/>
        <v>5.9333333333333336</v>
      </c>
    </row>
    <row r="14" spans="1:33" s="12" customFormat="1" ht="38.25" thickBot="1">
      <c r="A14" s="176">
        <v>10</v>
      </c>
      <c r="B14" s="176">
        <v>10775</v>
      </c>
      <c r="C14" s="177" t="s">
        <v>125</v>
      </c>
      <c r="D14" s="11" t="s">
        <v>107</v>
      </c>
      <c r="E14" s="11">
        <v>30</v>
      </c>
      <c r="F14" s="11">
        <v>46</v>
      </c>
      <c r="G14" s="12">
        <v>254</v>
      </c>
      <c r="H14" s="12">
        <v>246</v>
      </c>
      <c r="I14" s="12">
        <v>0</v>
      </c>
      <c r="J14" s="12">
        <v>0</v>
      </c>
      <c r="K14" s="12">
        <v>136</v>
      </c>
      <c r="L14" s="12">
        <v>74</v>
      </c>
      <c r="M14" s="12">
        <v>33</v>
      </c>
      <c r="N14" s="12">
        <v>4</v>
      </c>
      <c r="O14" s="12">
        <v>7</v>
      </c>
      <c r="P14" s="12">
        <v>881</v>
      </c>
      <c r="Q14" s="12">
        <v>868</v>
      </c>
      <c r="R14" s="12">
        <v>3.4173</v>
      </c>
      <c r="S14" s="12">
        <v>246</v>
      </c>
      <c r="T14" s="12">
        <v>175.09219999999999</v>
      </c>
      <c r="U14" s="16">
        <v>0.68933937000000001</v>
      </c>
      <c r="V14" s="12">
        <v>173.92230000000001</v>
      </c>
      <c r="W14" s="16">
        <v>0.68473346499999999</v>
      </c>
      <c r="X14" s="12">
        <v>0.4173</v>
      </c>
      <c r="Y14" s="12">
        <v>38</v>
      </c>
      <c r="Z14" s="12">
        <v>0.14960000000000001</v>
      </c>
      <c r="AA14" s="12">
        <v>216</v>
      </c>
      <c r="AB14" s="12">
        <v>0.85040000000000004</v>
      </c>
      <c r="AC14" s="178">
        <f t="shared" si="3"/>
        <v>67.391304347826093</v>
      </c>
      <c r="AD14" s="178">
        <f t="shared" si="4"/>
        <v>5.3478260869565215</v>
      </c>
      <c r="AE14" s="186" t="s">
        <v>337</v>
      </c>
      <c r="AF14" s="52">
        <f t="shared" si="1"/>
        <v>103.33333333333333</v>
      </c>
      <c r="AG14" s="52">
        <f t="shared" si="2"/>
        <v>8.1999999999999993</v>
      </c>
    </row>
    <row r="15" spans="1:33" s="12" customFormat="1" ht="38.25" thickBot="1">
      <c r="A15" s="176">
        <v>11</v>
      </c>
      <c r="B15" s="176">
        <v>10776</v>
      </c>
      <c r="C15" s="177" t="s">
        <v>10</v>
      </c>
      <c r="D15" s="11" t="s">
        <v>107</v>
      </c>
      <c r="E15" s="11">
        <v>60</v>
      </c>
      <c r="F15" s="11">
        <v>30</v>
      </c>
      <c r="G15" s="12">
        <v>142</v>
      </c>
      <c r="H15" s="12">
        <v>134</v>
      </c>
      <c r="I15" s="12">
        <v>1</v>
      </c>
      <c r="J15" s="12">
        <v>0.70420000000000005</v>
      </c>
      <c r="K15" s="12">
        <v>81</v>
      </c>
      <c r="L15" s="12">
        <v>43</v>
      </c>
      <c r="M15" s="12">
        <v>14</v>
      </c>
      <c r="N15" s="12">
        <v>2</v>
      </c>
      <c r="O15" s="12">
        <v>2</v>
      </c>
      <c r="P15" s="12">
        <v>559</v>
      </c>
      <c r="Q15" s="12">
        <v>539</v>
      </c>
      <c r="R15" s="12">
        <v>3.7957999999999998</v>
      </c>
      <c r="S15" s="12">
        <v>134</v>
      </c>
      <c r="T15" s="12">
        <v>90.151899999999998</v>
      </c>
      <c r="U15" s="16">
        <v>0.63487253499999996</v>
      </c>
      <c r="V15" s="12">
        <v>85.482399999999998</v>
      </c>
      <c r="W15" s="16">
        <v>0.60198873200000003</v>
      </c>
      <c r="X15" s="12">
        <v>0.39439999999999997</v>
      </c>
      <c r="Y15" s="12">
        <v>24</v>
      </c>
      <c r="Z15" s="12">
        <v>0.16900000000000001</v>
      </c>
      <c r="AA15" s="12">
        <v>118</v>
      </c>
      <c r="AB15" s="12">
        <v>0.83099999999999996</v>
      </c>
      <c r="AC15" s="178">
        <f t="shared" si="3"/>
        <v>64.166666666666671</v>
      </c>
      <c r="AD15" s="178">
        <f t="shared" si="4"/>
        <v>4.4666666666666668</v>
      </c>
      <c r="AE15" s="186" t="s">
        <v>337</v>
      </c>
      <c r="AF15" s="52">
        <f t="shared" si="1"/>
        <v>32.083333333333336</v>
      </c>
      <c r="AG15" s="52">
        <f t="shared" si="2"/>
        <v>2.2333333333333334</v>
      </c>
    </row>
    <row r="16" spans="1:33" s="12" customFormat="1" ht="38.25" thickBot="1">
      <c r="A16" s="176">
        <v>12</v>
      </c>
      <c r="B16" s="176">
        <v>10777</v>
      </c>
      <c r="C16" s="177" t="s">
        <v>126</v>
      </c>
      <c r="D16" s="11" t="s">
        <v>107</v>
      </c>
      <c r="E16" s="11">
        <v>60</v>
      </c>
      <c r="F16" s="11">
        <v>39</v>
      </c>
      <c r="G16" s="12">
        <v>279</v>
      </c>
      <c r="H16" s="12">
        <v>261</v>
      </c>
      <c r="I16" s="12">
        <v>6</v>
      </c>
      <c r="J16" s="12">
        <v>2.1505000000000001</v>
      </c>
      <c r="K16" s="12">
        <v>168</v>
      </c>
      <c r="L16" s="12">
        <v>83</v>
      </c>
      <c r="M16" s="12">
        <v>22</v>
      </c>
      <c r="N16" s="12">
        <v>1</v>
      </c>
      <c r="O16" s="12">
        <v>5</v>
      </c>
      <c r="P16" s="12">
        <v>832</v>
      </c>
      <c r="Q16" s="12">
        <v>807</v>
      </c>
      <c r="R16" s="12">
        <v>2.8925000000000001</v>
      </c>
      <c r="S16" s="12">
        <v>261</v>
      </c>
      <c r="T16" s="12">
        <v>160.51169999999999</v>
      </c>
      <c r="U16" s="16">
        <v>0.57531075300000001</v>
      </c>
      <c r="V16" s="12">
        <v>159.51750000000001</v>
      </c>
      <c r="W16" s="16">
        <v>0.57174731199999995</v>
      </c>
      <c r="X16" s="12">
        <v>0.45879999999999999</v>
      </c>
      <c r="Y16" s="12">
        <v>1</v>
      </c>
      <c r="Z16" s="12">
        <v>3.5999999999999999E-3</v>
      </c>
      <c r="AA16" s="12">
        <v>278</v>
      </c>
      <c r="AB16" s="12">
        <v>0.99639999999999995</v>
      </c>
      <c r="AC16" s="178">
        <f t="shared" si="3"/>
        <v>73.901098901098905</v>
      </c>
      <c r="AD16" s="178">
        <f t="shared" si="4"/>
        <v>6.6923076923076925</v>
      </c>
      <c r="AE16" s="186" t="s">
        <v>337</v>
      </c>
      <c r="AF16" s="52">
        <f t="shared" si="1"/>
        <v>48.035714285714285</v>
      </c>
      <c r="AG16" s="52">
        <f t="shared" si="2"/>
        <v>4.3499999999999996</v>
      </c>
    </row>
    <row r="17" spans="1:33" s="12" customFormat="1" ht="38.25" thickBot="1">
      <c r="A17" s="176">
        <v>13</v>
      </c>
      <c r="B17" s="176">
        <v>10778</v>
      </c>
      <c r="C17" s="177" t="s">
        <v>12</v>
      </c>
      <c r="D17" s="11" t="s">
        <v>112</v>
      </c>
      <c r="E17" s="11">
        <v>10</v>
      </c>
      <c r="F17" s="11">
        <v>10</v>
      </c>
      <c r="G17" s="12">
        <v>45</v>
      </c>
      <c r="H17" s="12">
        <v>45</v>
      </c>
      <c r="I17" s="12">
        <v>1</v>
      </c>
      <c r="J17" s="12">
        <v>2.2222</v>
      </c>
      <c r="K17" s="12">
        <v>26</v>
      </c>
      <c r="L17" s="12">
        <v>16</v>
      </c>
      <c r="M17" s="12">
        <v>3</v>
      </c>
      <c r="N17" s="12">
        <v>0</v>
      </c>
      <c r="O17" s="12">
        <v>0</v>
      </c>
      <c r="P17" s="12">
        <v>176</v>
      </c>
      <c r="Q17" s="12">
        <v>177</v>
      </c>
      <c r="R17" s="12">
        <v>3.9333</v>
      </c>
      <c r="S17" s="12">
        <v>45</v>
      </c>
      <c r="T17" s="12">
        <v>22.5047</v>
      </c>
      <c r="U17" s="16">
        <v>0.50010444399999998</v>
      </c>
      <c r="V17" s="12">
        <v>22.322700000000001</v>
      </c>
      <c r="W17" s="16">
        <v>0.49606</v>
      </c>
      <c r="X17" s="12">
        <v>0.57779999999999998</v>
      </c>
      <c r="Y17" s="12">
        <v>10</v>
      </c>
      <c r="Z17" s="12">
        <v>0.22220000000000001</v>
      </c>
      <c r="AA17" s="12">
        <v>35</v>
      </c>
      <c r="AB17" s="12">
        <v>0.77780000000000005</v>
      </c>
      <c r="AC17" s="178">
        <f t="shared" si="3"/>
        <v>63.214285714285715</v>
      </c>
      <c r="AD17" s="178">
        <f t="shared" si="4"/>
        <v>4.5</v>
      </c>
      <c r="AE17" s="186" t="s">
        <v>337</v>
      </c>
      <c r="AF17" s="52">
        <f t="shared" si="1"/>
        <v>63.214285714285715</v>
      </c>
      <c r="AG17" s="52">
        <f t="shared" si="2"/>
        <v>4.5</v>
      </c>
    </row>
    <row r="18" spans="1:33" s="12" customFormat="1" ht="38.25" thickBot="1">
      <c r="A18" s="176">
        <v>14</v>
      </c>
      <c r="B18" s="176">
        <v>10779</v>
      </c>
      <c r="C18" s="177" t="s">
        <v>127</v>
      </c>
      <c r="D18" s="11" t="s">
        <v>107</v>
      </c>
      <c r="E18" s="11">
        <v>30</v>
      </c>
      <c r="F18" s="11">
        <v>31</v>
      </c>
      <c r="G18" s="12">
        <v>168</v>
      </c>
      <c r="H18" s="12">
        <v>166</v>
      </c>
      <c r="I18" s="12">
        <v>3</v>
      </c>
      <c r="J18" s="12">
        <v>1.7857000000000001</v>
      </c>
      <c r="K18" s="12">
        <v>95</v>
      </c>
      <c r="L18" s="12">
        <v>41</v>
      </c>
      <c r="M18" s="12">
        <v>28</v>
      </c>
      <c r="N18" s="12">
        <v>2</v>
      </c>
      <c r="O18" s="12">
        <v>2</v>
      </c>
      <c r="P18" s="12">
        <v>666</v>
      </c>
      <c r="Q18" s="12">
        <v>663</v>
      </c>
      <c r="R18" s="12">
        <v>3.9464000000000001</v>
      </c>
      <c r="S18" s="12">
        <v>166</v>
      </c>
      <c r="T18" s="12">
        <v>6.1694000000000004</v>
      </c>
      <c r="U18" s="16">
        <v>3.6722618999999998E-2</v>
      </c>
      <c r="V18" s="12">
        <v>106.7744</v>
      </c>
      <c r="W18" s="16">
        <v>0.63556190499999998</v>
      </c>
      <c r="X18" s="12">
        <v>0.98809999999999998</v>
      </c>
      <c r="Y18" s="12">
        <v>22</v>
      </c>
      <c r="Z18" s="12">
        <v>0.13100000000000001</v>
      </c>
      <c r="AA18" s="12">
        <v>146</v>
      </c>
      <c r="AB18" s="12">
        <v>0.86899999999999999</v>
      </c>
      <c r="AC18" s="178">
        <f t="shared" si="3"/>
        <v>76.382488479262676</v>
      </c>
      <c r="AD18" s="178">
        <f t="shared" si="4"/>
        <v>5.354838709677419</v>
      </c>
      <c r="AE18" s="186" t="s">
        <v>337</v>
      </c>
      <c r="AF18" s="52">
        <f t="shared" si="1"/>
        <v>78.928571428571431</v>
      </c>
      <c r="AG18" s="52">
        <f t="shared" si="2"/>
        <v>5.5333333333333332</v>
      </c>
    </row>
    <row r="19" spans="1:33" s="12" customFormat="1" ht="38.25" thickBot="1">
      <c r="A19" s="176">
        <v>15</v>
      </c>
      <c r="B19" s="176">
        <v>10780</v>
      </c>
      <c r="C19" s="177" t="s">
        <v>128</v>
      </c>
      <c r="D19" s="11" t="s">
        <v>112</v>
      </c>
      <c r="E19" s="11">
        <v>10</v>
      </c>
      <c r="F19" s="11">
        <v>22</v>
      </c>
      <c r="G19" s="12">
        <v>107</v>
      </c>
      <c r="H19" s="12">
        <v>102</v>
      </c>
      <c r="I19" s="12">
        <v>1</v>
      </c>
      <c r="J19" s="12">
        <v>0.93459999999999999</v>
      </c>
      <c r="K19" s="12">
        <v>52</v>
      </c>
      <c r="L19" s="12">
        <v>37</v>
      </c>
      <c r="M19" s="12">
        <v>14</v>
      </c>
      <c r="N19" s="12">
        <v>2</v>
      </c>
      <c r="O19" s="12">
        <v>2</v>
      </c>
      <c r="P19" s="12">
        <v>459</v>
      </c>
      <c r="Q19" s="12">
        <v>448</v>
      </c>
      <c r="R19" s="12">
        <v>4.1868999999999996</v>
      </c>
      <c r="S19" s="12">
        <v>102</v>
      </c>
      <c r="T19" s="12">
        <v>93.097899999999996</v>
      </c>
      <c r="U19" s="16">
        <v>0.87007383199999999</v>
      </c>
      <c r="V19" s="12">
        <v>92.732299999999995</v>
      </c>
      <c r="W19" s="16">
        <v>0.86665700899999998</v>
      </c>
      <c r="X19" s="12">
        <v>0.36449999999999999</v>
      </c>
      <c r="Y19" s="12">
        <v>10</v>
      </c>
      <c r="Z19" s="12">
        <v>9.35E-2</v>
      </c>
      <c r="AA19" s="12">
        <v>97</v>
      </c>
      <c r="AB19" s="12">
        <v>0.90649999999999997</v>
      </c>
      <c r="AC19" s="178">
        <f t="shared" si="3"/>
        <v>72.727272727272734</v>
      </c>
      <c r="AD19" s="178">
        <f t="shared" si="4"/>
        <v>4.6363636363636367</v>
      </c>
      <c r="AE19" s="187" t="s">
        <v>337</v>
      </c>
      <c r="AF19" s="52">
        <f t="shared" si="1"/>
        <v>160</v>
      </c>
      <c r="AG19" s="52">
        <f t="shared" si="2"/>
        <v>10.199999999999999</v>
      </c>
    </row>
    <row r="20" spans="1:33" s="12" customFormat="1" ht="38.25" thickBot="1">
      <c r="A20" s="176">
        <v>16</v>
      </c>
      <c r="B20" s="176">
        <v>10781</v>
      </c>
      <c r="C20" s="177" t="s">
        <v>129</v>
      </c>
      <c r="D20" s="11" t="s">
        <v>112</v>
      </c>
      <c r="E20" s="11">
        <v>10</v>
      </c>
      <c r="F20" s="11">
        <v>14</v>
      </c>
      <c r="G20" s="12">
        <v>101</v>
      </c>
      <c r="H20" s="12">
        <v>101</v>
      </c>
      <c r="I20" s="12">
        <v>0</v>
      </c>
      <c r="J20" s="12">
        <v>0</v>
      </c>
      <c r="K20" s="12">
        <v>40</v>
      </c>
      <c r="L20" s="12">
        <v>42</v>
      </c>
      <c r="M20" s="12">
        <v>15</v>
      </c>
      <c r="N20" s="12">
        <v>2</v>
      </c>
      <c r="O20" s="12">
        <v>2</v>
      </c>
      <c r="P20" s="12">
        <v>492</v>
      </c>
      <c r="Q20" s="12">
        <v>492</v>
      </c>
      <c r="R20" s="12">
        <v>4.8712999999999997</v>
      </c>
      <c r="S20" s="12">
        <v>101</v>
      </c>
      <c r="T20" s="12">
        <v>74.714799999999997</v>
      </c>
      <c r="U20" s="16">
        <v>0.73975049500000001</v>
      </c>
      <c r="V20" s="12">
        <v>74.920900000000003</v>
      </c>
      <c r="W20" s="16">
        <v>0.74179108900000001</v>
      </c>
      <c r="X20" s="12">
        <v>0.39600000000000002</v>
      </c>
      <c r="Y20" s="12">
        <v>16</v>
      </c>
      <c r="Z20" s="12">
        <v>0.15840000000000001</v>
      </c>
      <c r="AA20" s="12">
        <v>85</v>
      </c>
      <c r="AB20" s="12">
        <v>0.84160000000000001</v>
      </c>
      <c r="AC20" s="178">
        <f t="shared" si="3"/>
        <v>125.51020408163265</v>
      </c>
      <c r="AD20" s="178">
        <f t="shared" si="4"/>
        <v>7.2142857142857144</v>
      </c>
      <c r="AE20" s="187" t="s">
        <v>337</v>
      </c>
      <c r="AF20" s="52">
        <f t="shared" si="1"/>
        <v>175.71428571428572</v>
      </c>
      <c r="AG20" s="52">
        <f t="shared" si="2"/>
        <v>10.1</v>
      </c>
    </row>
    <row r="21" spans="1:33" ht="12.75" customHeight="1">
      <c r="A21" s="300" t="s">
        <v>63</v>
      </c>
      <c r="B21" s="300"/>
      <c r="C21" s="300"/>
      <c r="D21" s="53">
        <v>0</v>
      </c>
      <c r="E21" s="53"/>
      <c r="F21" s="53"/>
      <c r="G21" s="54">
        <f>SUM(G5:G20)</f>
        <v>5726</v>
      </c>
      <c r="H21" s="54">
        <f t="shared" ref="H21:S21" si="5">SUM(H5:H20)</f>
        <v>5489</v>
      </c>
      <c r="I21" s="54">
        <f t="shared" si="5"/>
        <v>203</v>
      </c>
      <c r="J21" s="54">
        <f t="shared" si="5"/>
        <v>26.077500000000001</v>
      </c>
      <c r="K21" s="54">
        <f t="shared" si="5"/>
        <v>1656</v>
      </c>
      <c r="L21" s="54">
        <f t="shared" si="5"/>
        <v>979</v>
      </c>
      <c r="M21" s="54">
        <f t="shared" si="5"/>
        <v>536</v>
      </c>
      <c r="N21" s="54">
        <f t="shared" si="5"/>
        <v>70</v>
      </c>
      <c r="O21" s="54">
        <f t="shared" si="5"/>
        <v>140</v>
      </c>
      <c r="P21" s="54">
        <f t="shared" si="5"/>
        <v>15758</v>
      </c>
      <c r="Q21" s="55">
        <f t="shared" si="5"/>
        <v>25579</v>
      </c>
      <c r="R21" s="55"/>
      <c r="S21" s="55">
        <f t="shared" si="5"/>
        <v>5489</v>
      </c>
      <c r="T21" s="55">
        <f>+Q21/G21</f>
        <v>4.4671673070206079</v>
      </c>
      <c r="U21" s="190">
        <f>+S21/G21</f>
        <v>0.95860984980789377</v>
      </c>
      <c r="V21" s="55">
        <f>SUM(V5:V20)</f>
        <v>2857.8141999999998</v>
      </c>
      <c r="W21" s="188"/>
      <c r="X21" s="51"/>
      <c r="Y21" s="51"/>
      <c r="Z21" s="51"/>
      <c r="AA21" s="51"/>
      <c r="AB21" s="51"/>
      <c r="AC21" s="51"/>
      <c r="AD21" s="51"/>
    </row>
    <row r="23" spans="1:33">
      <c r="A23" s="48" t="s">
        <v>104</v>
      </c>
    </row>
    <row r="24" spans="1:33">
      <c r="A24" s="49" t="s">
        <v>376</v>
      </c>
    </row>
    <row r="25" spans="1:33">
      <c r="A25" s="236" t="s">
        <v>372</v>
      </c>
    </row>
  </sheetData>
  <mergeCells count="2">
    <mergeCell ref="A1:V1"/>
    <mergeCell ref="A21:C21"/>
  </mergeCells>
  <conditionalFormatting sqref="U5 W5">
    <cfRule type="cellIs" dxfId="134" priority="7" operator="lessThan">
      <formula>1.6</formula>
    </cfRule>
  </conditionalFormatting>
  <conditionalFormatting sqref="U6 W6">
    <cfRule type="cellIs" dxfId="133" priority="6" operator="lessThan">
      <formula>1</formula>
    </cfRule>
  </conditionalFormatting>
  <conditionalFormatting sqref="U7:U10">
    <cfRule type="cellIs" dxfId="132" priority="5" operator="lessThan">
      <formula>0.6</formula>
    </cfRule>
  </conditionalFormatting>
  <conditionalFormatting sqref="W7:W10">
    <cfRule type="cellIs" dxfId="131" priority="4" operator="lessThan">
      <formula>0.6</formula>
    </cfRule>
  </conditionalFormatting>
  <conditionalFormatting sqref="U11 W11">
    <cfRule type="cellIs" dxfId="130" priority="3" operator="lessThan">
      <formula>0.8</formula>
    </cfRule>
  </conditionalFormatting>
  <conditionalFormatting sqref="U12:U20">
    <cfRule type="cellIs" dxfId="129" priority="2" operator="lessThan">
      <formula>0.6</formula>
    </cfRule>
  </conditionalFormatting>
  <conditionalFormatting sqref="W12:W20">
    <cfRule type="cellIs" dxfId="128" priority="1" operator="lessThan">
      <formula>0.6</formula>
    </cfRule>
  </conditionalFormatting>
  <pageMargins left="0.31496062992125984" right="0.31496062992125984" top="0.74803149606299213" bottom="0.55118110236220474" header="0.31496062992125984" footer="0.31496062992125984"/>
  <pageSetup paperSize="9" scale="65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36</vt:i4>
      </vt:variant>
      <vt:variant>
        <vt:lpstr>ช่วงที่มีชื่อ</vt:lpstr>
      </vt:variant>
      <vt:variant>
        <vt:i4>12</vt:i4>
      </vt:variant>
    </vt:vector>
  </HeadingPairs>
  <TitlesOfParts>
    <vt:vector size="48" baseType="lpstr">
      <vt:lpstr>CMI (2)</vt:lpstr>
      <vt:lpstr>ประกิจ</vt:lpstr>
      <vt:lpstr>CMI</vt:lpstr>
      <vt:lpstr>อัตราตายผู้ป่วยในอย่างหยาบ55</vt:lpstr>
      <vt:lpstr>ตค</vt:lpstr>
      <vt:lpstr>พย</vt:lpstr>
      <vt:lpstr>ธค</vt:lpstr>
      <vt:lpstr>มค</vt:lpstr>
      <vt:lpstr>กพ</vt:lpstr>
      <vt:lpstr>มีค</vt:lpstr>
      <vt:lpstr>เมย</vt:lpstr>
      <vt:lpstr>พค</vt:lpstr>
      <vt:lpstr>มิย</vt:lpstr>
      <vt:lpstr>กค</vt:lpstr>
      <vt:lpstr>สค</vt:lpstr>
      <vt:lpstr>ก.ย</vt:lpstr>
      <vt:lpstr>Cmi57</vt:lpstr>
      <vt:lpstr>ตค-ก.ย</vt:lpstr>
      <vt:lpstr>CMI 3ปี</vt:lpstr>
      <vt:lpstr>CMI57 (2)</vt:lpstr>
      <vt:lpstr>CMI56</vt:lpstr>
      <vt:lpstr>CMI55</vt:lpstr>
      <vt:lpstr>ไตรมาส1 56</vt:lpstr>
      <vt:lpstr>ไตรมา1 57</vt:lpstr>
      <vt:lpstr>ไตรมา2 57 </vt:lpstr>
      <vt:lpstr>6 เดือน</vt:lpstr>
      <vt:lpstr>ส่งต่อไตรมาส1 56</vt:lpstr>
      <vt:lpstr>ส่งต่อไตรมา1 57 </vt:lpstr>
      <vt:lpstr>ส่งต่อ 56</vt:lpstr>
      <vt:lpstr>ok</vt:lpstr>
      <vt:lpstr>12 แฟ้ม 56 + datacenter</vt:lpstr>
      <vt:lpstr>ข้อมูลตรวจราชการ</vt:lpstr>
      <vt:lpstr>refer เสนา 56</vt:lpstr>
      <vt:lpstr>refer ผักไห่ 56</vt:lpstr>
      <vt:lpstr>refer บางไทร 56</vt:lpstr>
      <vt:lpstr>กค (2)</vt:lpstr>
      <vt:lpstr>'CMI56'!Print_Titles</vt:lpstr>
      <vt:lpstr>'CMI57 (2)'!Print_Titles</vt:lpstr>
      <vt:lpstr>ก.ย!Print_Titles</vt:lpstr>
      <vt:lpstr>กค!Print_Titles</vt:lpstr>
      <vt:lpstr>'กค (2)'!Print_Titles</vt:lpstr>
      <vt:lpstr>กพ!Print_Titles</vt:lpstr>
      <vt:lpstr>'ตค-ก.ย'!Print_Titles</vt:lpstr>
      <vt:lpstr>พค!Print_Titles</vt:lpstr>
      <vt:lpstr>มิย!Print_Titles</vt:lpstr>
      <vt:lpstr>มีค!Print_Titles</vt:lpstr>
      <vt:lpstr>เมย!Print_Titles</vt:lpstr>
      <vt:lpstr>สค!Print_Titles</vt:lpstr>
    </vt:vector>
  </TitlesOfParts>
  <Company>vortex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siam125</cp:lastModifiedBy>
  <cp:lastPrinted>2015-01-19T03:23:39Z</cp:lastPrinted>
  <dcterms:created xsi:type="dcterms:W3CDTF">2009-11-23T02:44:30Z</dcterms:created>
  <dcterms:modified xsi:type="dcterms:W3CDTF">2015-11-09T02:04:05Z</dcterms:modified>
</cp:coreProperties>
</file>